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L:\FBDATEN\50\503\grundsatz\RL EBI\FP 2023-2027\Zuarbeit 454\Anlagen\Fertig überarbeitet\"/>
    </mc:Choice>
  </mc:AlternateContent>
  <xr:revisionPtr revIDLastSave="0" documentId="13_ncr:1_{6A23633E-A7F1-4124-9AC2-092948C01F45}" xr6:coauthVersionLast="36" xr6:coauthVersionMax="36" xr10:uidLastSave="{00000000-0000-0000-0000-000000000000}"/>
  <bookViews>
    <workbookView xWindow="32760" yWindow="32760" windowWidth="16380" windowHeight="8190" tabRatio="926" activeTab="10" xr2:uid="{00000000-000D-0000-FFFF-FFFF00000000}"/>
  </bookViews>
  <sheets>
    <sheet name="Einführung" sheetId="1" r:id="rId1"/>
    <sheet name="Deckblatt" sheetId="2" r:id="rId2"/>
    <sheet name="000000" sheetId="3" state="hidden" r:id="rId3"/>
    <sheet name="I 1" sheetId="4" r:id="rId4"/>
    <sheet name="I 2" sheetId="5" r:id="rId5"/>
    <sheet name="I 3 a" sheetId="6" r:id="rId6"/>
    <sheet name="I 3 b" sheetId="7" r:id="rId7"/>
    <sheet name="I 3 c" sheetId="8" r:id="rId8"/>
    <sheet name="I 4" sheetId="9" r:id="rId9"/>
    <sheet name="Anlage 1" sheetId="10" r:id="rId10"/>
    <sheet name="Anlage 2" sheetId="11" r:id="rId11"/>
  </sheets>
  <definedNames>
    <definedName name="Abbrechen_EingabeInfotext">'000000'!$A$147</definedName>
    <definedName name="Abbrechen_Infotext" localSheetId="10">#REF!</definedName>
    <definedName name="Abbrechen_Infotext">'000000'!$A$133</definedName>
    <definedName name="Bezüge_Weiter">'000000'!$E$8</definedName>
    <definedName name="_xlnm.Print_Area" localSheetId="9">'Anlage 1'!$A$1:$K$36</definedName>
    <definedName name="_xlnm.Print_Area" localSheetId="10">'Anlage 2'!$A$1:$P$59</definedName>
    <definedName name="_xlnm.Print_Area" localSheetId="1">Deckblatt!$C$1:$E$45</definedName>
    <definedName name="_xlnm.Print_Area" localSheetId="3">'I 1'!$A$1:$L$64</definedName>
    <definedName name="_xlnm.Print_Area" localSheetId="4">'I 2'!$A$1:$K$67</definedName>
    <definedName name="_xlnm.Print_Area" localSheetId="5">'I 3 a'!$A$1:$R$66</definedName>
    <definedName name="_xlnm.Print_Area" localSheetId="6">'I 3 b'!$A$1:$R$66</definedName>
    <definedName name="_xlnm.Print_Area" localSheetId="7">'I 3 c'!$A$1:$R$66</definedName>
    <definedName name="_xlnm.Print_Area" localSheetId="8">'I 4'!$A$1:$H$53</definedName>
    <definedName name="Drucken_farblos">'000000'!$H$1</definedName>
    <definedName name="Eingabe_Infotext">'000000'!$A$117</definedName>
    <definedName name="Excel_BuiltIn_Auto_Close">'000000'!$A$104</definedName>
    <definedName name="Excel_BuiltIn_Auto_Open">'000000'!$A$1</definedName>
    <definedName name="Hilfe_definieren">'000000'!$C$1</definedName>
    <definedName name="Hilfe_Makro">'000000'!$B$1</definedName>
    <definedName name="ILB_LVL">'000000'!$G$1</definedName>
    <definedName name="Makroblatt_überprüfen">'000000'!$I$1</definedName>
    <definedName name="Tasten_Rücksetzen" localSheetId="10">#REF!</definedName>
    <definedName name="Tasten_Rücksetzen">'000000'!$F$5</definedName>
    <definedName name="test2" localSheetId="2">'000000'!$J$1:$K$18</definedName>
    <definedName name="umgerechnet" localSheetId="2">'000000'!$F$30</definedName>
    <definedName name="xy_ILB_LVL" localSheetId="2">"rdik2003"</definedName>
    <definedName name="Z_3443A82A_2FA8_4199_ADA2_D55BFF7788AC_.wvu.PrintArea" localSheetId="10">'Anlage 2'!$A$1:$P$59</definedName>
    <definedName name="Z_BED3B96D_3740_11D7_8AC8_00010293F882_.wvu.Cols" localSheetId="9">'Anlage 1'!$K:$IV</definedName>
    <definedName name="Z_BED3B96D_3740_11D7_8AC8_00010293F882_.wvu.Cols" localSheetId="3">'I 1'!$A:$A</definedName>
    <definedName name="Z_BED3B96D_3740_11D7_8AC8_00010293F882_.wvu.Cols" localSheetId="4">'I 2'!$K:$IV</definedName>
    <definedName name="Z_BED3B96D_3740_11D7_8AC8_00010293F882_.wvu.Cols" localSheetId="5">'I 3 a'!$R:$IV</definedName>
    <definedName name="Z_BED3B96D_3740_11D7_8AC8_00010293F882_.wvu.Cols" localSheetId="6">'I 3 b'!$R:$IV</definedName>
    <definedName name="Z_BED3B96D_3740_11D7_8AC8_00010293F882_.wvu.Cols" localSheetId="7">'I 3 c'!$R:$IV</definedName>
    <definedName name="Z_BED3B96D_3740_11D7_8AC8_00010293F882_.wvu.Cols" localSheetId="8">'I 4'!$H:$IV</definedName>
    <definedName name="Z_BED3B96D_3740_11D7_8AC8_00010293F882_.wvu.PrintArea" localSheetId="9">'Anlage 1'!$A$1:$K$36</definedName>
    <definedName name="Z_BED3B96D_3740_11D7_8AC8_00010293F882_.wvu.PrintArea" localSheetId="10">'Anlage 2'!$A$1:$P$58</definedName>
    <definedName name="Z_BED3B96D_3740_11D7_8AC8_00010293F882_.wvu.PrintArea" localSheetId="1">Deckblatt!$C$1:$E$45</definedName>
    <definedName name="Z_BED3B96D_3740_11D7_8AC8_00010293F882_.wvu.PrintArea" localSheetId="4">'I 2'!$A$1:$J$63</definedName>
    <definedName name="Z_BED3B96D_3740_11D7_8AC8_00010293F882_.wvu.PrintArea" localSheetId="5">'I 3 a'!$A$1:$L$67</definedName>
    <definedName name="Z_BED3B96D_3740_11D7_8AC8_00010293F882_.wvu.PrintArea" localSheetId="6">'I 3 b'!$A$1:$L$67</definedName>
    <definedName name="Z_BED3B96D_3740_11D7_8AC8_00010293F882_.wvu.PrintArea" localSheetId="7">'I 3 c'!$A$1:$L$67</definedName>
    <definedName name="Z_BED3B96D_3740_11D7_8AC8_00010293F882_.wvu.PrintArea" localSheetId="8">'I 4'!$A$1:$H$53</definedName>
    <definedName name="Z_BED3B96D_3740_11D7_8AC8_00010293F882_.wvu.Rows" localSheetId="9">('Anlage 1'!$86:$65536,'Anlage 1'!$36:$85)</definedName>
    <definedName name="Z_BED3B96D_3740_11D7_8AC8_00010293F882_.wvu.Rows" localSheetId="10">('Anlage 2'!$107:$65536,'Anlage 2'!$59:$106)</definedName>
    <definedName name="Z_BED3B96D_3740_11D7_8AC8_00010293F882_.wvu.Rows" localSheetId="4">('I 2'!$88:$65536,'I 2'!$68:$87)</definedName>
    <definedName name="Z_BED3B96D_3740_11D7_8AC8_00010293F882_.wvu.Rows" localSheetId="5">('I 3 a'!$116:$65536,'I 3 a'!$67:$115)</definedName>
    <definedName name="Z_BED3B96D_3740_11D7_8AC8_00010293F882_.wvu.Rows" localSheetId="6">('I 3 b'!$116:$65536,'I 3 b'!$67:$115)</definedName>
    <definedName name="Z_BED3B96D_3740_11D7_8AC8_00010293F882_.wvu.Rows" localSheetId="7">('I 3 c'!$116:$65536,'I 3 c'!$67:$115)</definedName>
    <definedName name="Z_BED3B96D_3740_11D7_8AC8_00010293F882_.wvu.Rows" localSheetId="8">('I 4'!$99:$65534,'I 4'!$58:$98)</definedName>
  </definedNames>
  <calcPr calcId="191029"/>
</workbook>
</file>

<file path=xl/calcChain.xml><?xml version="1.0" encoding="utf-8"?>
<calcChain xmlns="http://schemas.openxmlformats.org/spreadsheetml/2006/main">
  <c r="A26" i="9" l="1"/>
  <c r="G26" i="6"/>
  <c r="F26" i="6"/>
  <c r="G26" i="7"/>
  <c r="F26" i="7"/>
  <c r="G58" i="8"/>
  <c r="G60" i="8"/>
  <c r="I60" i="8" s="1"/>
  <c r="K60" i="8" s="1"/>
  <c r="Q37" i="8" s="1"/>
  <c r="G60" i="7"/>
  <c r="G60" i="6"/>
  <c r="I60" i="6" s="1"/>
  <c r="K60" i="6" s="1"/>
  <c r="Q37" i="6" l="1"/>
  <c r="H60" i="8"/>
  <c r="I60" i="7"/>
  <c r="K60" i="7" s="1"/>
  <c r="Q37" i="7" s="1"/>
  <c r="H60" i="6"/>
  <c r="J54" i="5"/>
  <c r="I54" i="5"/>
  <c r="E41" i="6"/>
  <c r="B14" i="3" a="1"/>
  <c r="B14" i="3" s="1"/>
  <c r="C15" i="3" a="1"/>
  <c r="C15" i="3" s="1"/>
  <c r="B18" i="3" a="1"/>
  <c r="B18" i="3"/>
  <c r="J6" i="10"/>
  <c r="F10" i="10"/>
  <c r="J10" i="10"/>
  <c r="J14" i="10"/>
  <c r="L30" i="4" s="1"/>
  <c r="F11" i="10"/>
  <c r="F14" i="10"/>
  <c r="H30" i="4" s="1"/>
  <c r="J11" i="10"/>
  <c r="F12" i="10"/>
  <c r="J12" i="10"/>
  <c r="F13" i="10"/>
  <c r="J13" i="10"/>
  <c r="C14" i="10"/>
  <c r="E30" i="4" s="1"/>
  <c r="G14" i="10"/>
  <c r="I30" i="4"/>
  <c r="F16" i="10"/>
  <c r="J16" i="10"/>
  <c r="F17" i="10"/>
  <c r="J17" i="10"/>
  <c r="F18" i="10"/>
  <c r="J18" i="10"/>
  <c r="F19" i="10"/>
  <c r="J19" i="10"/>
  <c r="C20" i="10"/>
  <c r="E31" i="4" s="1"/>
  <c r="G20" i="10"/>
  <c r="I31" i="4" s="1"/>
  <c r="F23" i="10"/>
  <c r="J23" i="10"/>
  <c r="F24" i="10"/>
  <c r="J24" i="10"/>
  <c r="F25" i="10"/>
  <c r="J25" i="10"/>
  <c r="F26" i="10"/>
  <c r="J26" i="10"/>
  <c r="F27" i="10"/>
  <c r="H40" i="4" s="1"/>
  <c r="F30" i="10"/>
  <c r="J30" i="10"/>
  <c r="F31" i="10"/>
  <c r="J31" i="10"/>
  <c r="F32" i="10"/>
  <c r="J32" i="10"/>
  <c r="J33" i="10"/>
  <c r="L52" i="4" s="1"/>
  <c r="O2" i="11"/>
  <c r="O3" i="11"/>
  <c r="K5" i="11"/>
  <c r="T27" i="11" s="1"/>
  <c r="K15" i="11"/>
  <c r="B7" i="11"/>
  <c r="B8" i="11" s="1"/>
  <c r="B9" i="11" s="1"/>
  <c r="B10" i="11"/>
  <c r="B11" i="11" s="1"/>
  <c r="B12" i="11" s="1"/>
  <c r="B13" i="11" s="1"/>
  <c r="B14" i="11"/>
  <c r="B15" i="11" s="1"/>
  <c r="B16" i="11" s="1"/>
  <c r="B17" i="11" s="1"/>
  <c r="B18" i="11" s="1"/>
  <c r="B19" i="11" s="1"/>
  <c r="B20" i="11" s="1"/>
  <c r="B21" i="11" s="1"/>
  <c r="M7" i="11"/>
  <c r="S7" i="11"/>
  <c r="AC7" i="11"/>
  <c r="AD7" i="11"/>
  <c r="S8" i="11"/>
  <c r="M8" i="11" s="1"/>
  <c r="Z8" i="11"/>
  <c r="Z9" i="11" s="1"/>
  <c r="Z10" i="11" s="1"/>
  <c r="AA8" i="11"/>
  <c r="M9" i="11"/>
  <c r="S9" i="11"/>
  <c r="Z11" i="1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S10" i="11"/>
  <c r="M10" i="11"/>
  <c r="M11" i="11"/>
  <c r="S11" i="11"/>
  <c r="S12" i="11"/>
  <c r="M12" i="11"/>
  <c r="M13" i="11"/>
  <c r="S13" i="11"/>
  <c r="S14" i="11"/>
  <c r="M14" i="11" s="1"/>
  <c r="S15" i="11"/>
  <c r="M15" i="11" s="1"/>
  <c r="S16" i="11"/>
  <c r="M16" i="11"/>
  <c r="S17" i="11"/>
  <c r="M17" i="11" s="1"/>
  <c r="Z27" i="1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S18" i="11"/>
  <c r="M18" i="11" s="1"/>
  <c r="T18" i="11"/>
  <c r="S19" i="11"/>
  <c r="M19" i="11"/>
  <c r="S20" i="11"/>
  <c r="M20" i="11" s="1"/>
  <c r="S21" i="11"/>
  <c r="M21" i="11"/>
  <c r="S23" i="11"/>
  <c r="M23" i="11" s="1"/>
  <c r="S24" i="11"/>
  <c r="M24" i="11"/>
  <c r="S25" i="11"/>
  <c r="M25" i="11" s="1"/>
  <c r="V25" i="11"/>
  <c r="B26" i="11"/>
  <c r="B27" i="11"/>
  <c r="B28" i="11" s="1"/>
  <c r="B30" i="11" s="1"/>
  <c r="B31" i="11" s="1"/>
  <c r="B32" i="11" s="1"/>
  <c r="B33" i="11" s="1"/>
  <c r="B34" i="11" s="1"/>
  <c r="B35" i="11" s="1"/>
  <c r="B36" i="11"/>
  <c r="B37" i="11" s="1"/>
  <c r="B38" i="11" s="1"/>
  <c r="B39" i="11" s="1"/>
  <c r="B40" i="11" s="1"/>
  <c r="B41" i="11" s="1"/>
  <c r="B42" i="11" s="1"/>
  <c r="B43" i="11" s="1"/>
  <c r="S26" i="11"/>
  <c r="M26" i="11" s="1"/>
  <c r="V26" i="11"/>
  <c r="S27" i="11"/>
  <c r="M27" i="11" s="1"/>
  <c r="V27" i="11"/>
  <c r="S28" i="11"/>
  <c r="M28" i="11" s="1"/>
  <c r="V28" i="11"/>
  <c r="S29" i="11"/>
  <c r="S30" i="11"/>
  <c r="C32" i="11"/>
  <c r="D32" i="11"/>
  <c r="E32" i="11"/>
  <c r="S32" i="11"/>
  <c r="C33" i="11"/>
  <c r="D33" i="11"/>
  <c r="E33" i="11"/>
  <c r="S33" i="11"/>
  <c r="C34" i="11"/>
  <c r="D34" i="11"/>
  <c r="E34" i="11"/>
  <c r="S34" i="11"/>
  <c r="C35" i="11"/>
  <c r="D35" i="11"/>
  <c r="E35" i="11"/>
  <c r="S35" i="11"/>
  <c r="C36" i="11"/>
  <c r="D36" i="11"/>
  <c r="E36" i="11"/>
  <c r="S36" i="11"/>
  <c r="C37" i="11"/>
  <c r="D37" i="11"/>
  <c r="E37" i="11"/>
  <c r="S37" i="11"/>
  <c r="C38" i="11"/>
  <c r="D38" i="11"/>
  <c r="E38" i="11"/>
  <c r="S38" i="11"/>
  <c r="C39" i="11"/>
  <c r="D39" i="11"/>
  <c r="E39" i="11"/>
  <c r="S39" i="11"/>
  <c r="C40" i="11"/>
  <c r="D40" i="11"/>
  <c r="E40" i="11"/>
  <c r="S40" i="11"/>
  <c r="C41" i="11"/>
  <c r="D41" i="11"/>
  <c r="E41" i="11"/>
  <c r="S41" i="11"/>
  <c r="C42" i="11"/>
  <c r="D42" i="11"/>
  <c r="E42" i="11"/>
  <c r="S42" i="11"/>
  <c r="C43" i="11"/>
  <c r="D43" i="11"/>
  <c r="E43" i="11"/>
  <c r="S43" i="11"/>
  <c r="C44" i="11"/>
  <c r="D44" i="11"/>
  <c r="E44" i="11"/>
  <c r="S44" i="11"/>
  <c r="C45" i="11"/>
  <c r="D45" i="11"/>
  <c r="E45" i="11"/>
  <c r="S45" i="11"/>
  <c r="C46" i="11"/>
  <c r="D46" i="11"/>
  <c r="E46" i="11"/>
  <c r="S46" i="11"/>
  <c r="G47" i="11"/>
  <c r="S47" i="11"/>
  <c r="I47" i="11"/>
  <c r="K47" i="11"/>
  <c r="K49" i="11" s="1"/>
  <c r="M47" i="11"/>
  <c r="M49" i="11"/>
  <c r="O47" i="11"/>
  <c r="O49" i="11" s="1"/>
  <c r="F48" i="11"/>
  <c r="H48" i="11"/>
  <c r="J48" i="11"/>
  <c r="L48" i="11"/>
  <c r="N48" i="11"/>
  <c r="C50" i="11"/>
  <c r="D50" i="11"/>
  <c r="S50" i="11"/>
  <c r="C51" i="11"/>
  <c r="D51" i="11"/>
  <c r="S51" i="11"/>
  <c r="C52" i="11"/>
  <c r="D52" i="11"/>
  <c r="S52" i="11"/>
  <c r="C53" i="11"/>
  <c r="D53" i="11"/>
  <c r="S53" i="11"/>
  <c r="C54" i="11"/>
  <c r="D54" i="11"/>
  <c r="S54" i="11"/>
  <c r="C55" i="11"/>
  <c r="D55" i="11"/>
  <c r="S55" i="11"/>
  <c r="G56" i="11"/>
  <c r="I56" i="11"/>
  <c r="I58" i="11" s="1"/>
  <c r="K56" i="11"/>
  <c r="S56" i="11"/>
  <c r="F57" i="11"/>
  <c r="H57" i="11"/>
  <c r="J57" i="11"/>
  <c r="K58" i="11"/>
  <c r="S63" i="11"/>
  <c r="E29" i="2"/>
  <c r="E30" i="2"/>
  <c r="E31" i="2"/>
  <c r="E37" i="2"/>
  <c r="E43" i="2"/>
  <c r="A4" i="4"/>
  <c r="A5" i="4"/>
  <c r="A6" i="4"/>
  <c r="H9" i="4"/>
  <c r="K20" i="4" s="1"/>
  <c r="K9" i="4"/>
  <c r="L9" i="4"/>
  <c r="E16" i="4"/>
  <c r="F16" i="4"/>
  <c r="G16" i="4"/>
  <c r="H16" i="4"/>
  <c r="E19" i="4"/>
  <c r="F19" i="4"/>
  <c r="G19" i="4"/>
  <c r="H19" i="4"/>
  <c r="G20" i="4"/>
  <c r="H22" i="4"/>
  <c r="L22" i="4"/>
  <c r="A23" i="4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H23" i="4"/>
  <c r="L23" i="4"/>
  <c r="A37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H24" i="4"/>
  <c r="L24" i="4"/>
  <c r="H25" i="4"/>
  <c r="L25" i="4"/>
  <c r="H26" i="4"/>
  <c r="L26" i="4"/>
  <c r="H27" i="4"/>
  <c r="L27" i="4"/>
  <c r="H28" i="4"/>
  <c r="L28" i="4"/>
  <c r="H29" i="4"/>
  <c r="L29" i="4"/>
  <c r="F30" i="4"/>
  <c r="G30" i="4"/>
  <c r="J30" i="4"/>
  <c r="K30" i="4"/>
  <c r="F31" i="4"/>
  <c r="G31" i="4"/>
  <c r="J31" i="4"/>
  <c r="K31" i="4"/>
  <c r="H33" i="4"/>
  <c r="L33" i="4"/>
  <c r="H34" i="4"/>
  <c r="L34" i="4"/>
  <c r="H35" i="4"/>
  <c r="L35" i="4"/>
  <c r="H36" i="4"/>
  <c r="L36" i="4"/>
  <c r="H37" i="4"/>
  <c r="L37" i="4"/>
  <c r="H38" i="4"/>
  <c r="L38" i="4"/>
  <c r="H39" i="4"/>
  <c r="L39" i="4"/>
  <c r="E40" i="4"/>
  <c r="F40" i="4"/>
  <c r="G40" i="4"/>
  <c r="I40" i="4"/>
  <c r="J40" i="4"/>
  <c r="K40" i="4"/>
  <c r="H42" i="4"/>
  <c r="L42" i="4"/>
  <c r="H43" i="4"/>
  <c r="L43" i="4"/>
  <c r="H44" i="4"/>
  <c r="L44" i="4"/>
  <c r="H45" i="4"/>
  <c r="L45" i="4"/>
  <c r="H46" i="4"/>
  <c r="L46" i="4"/>
  <c r="H48" i="4"/>
  <c r="L48" i="4"/>
  <c r="H49" i="4"/>
  <c r="L49" i="4"/>
  <c r="H50" i="4"/>
  <c r="L50" i="4"/>
  <c r="H51" i="4"/>
  <c r="L51" i="4"/>
  <c r="E52" i="4"/>
  <c r="F52" i="4"/>
  <c r="G52" i="4"/>
  <c r="I52" i="4"/>
  <c r="J52" i="4"/>
  <c r="K52" i="4"/>
  <c r="H54" i="4"/>
  <c r="L54" i="4"/>
  <c r="H55" i="4"/>
  <c r="L55" i="4"/>
  <c r="A3" i="5"/>
  <c r="A3" i="6"/>
  <c r="J3" i="5"/>
  <c r="J4" i="5"/>
  <c r="A6" i="5"/>
  <c r="A8" i="5" s="1"/>
  <c r="A9" i="5" s="1"/>
  <c r="A10" i="5" s="1"/>
  <c r="I6" i="5"/>
  <c r="F6" i="5" s="1"/>
  <c r="F66" i="5" s="1"/>
  <c r="H8" i="5"/>
  <c r="A11" i="5"/>
  <c r="A12" i="5" s="1"/>
  <c r="A13" i="5" s="1"/>
  <c r="A14" i="5" s="1"/>
  <c r="A15" i="5" s="1"/>
  <c r="A16" i="5"/>
  <c r="A17" i="5" s="1"/>
  <c r="A18" i="5" s="1"/>
  <c r="A20" i="5" s="1"/>
  <c r="A21" i="5" s="1"/>
  <c r="A22" i="5"/>
  <c r="A23" i="5" s="1"/>
  <c r="A24" i="5" s="1"/>
  <c r="A25" i="5" s="1"/>
  <c r="A26" i="5" s="1"/>
  <c r="A27" i="5" s="1"/>
  <c r="A28" i="5" s="1"/>
  <c r="A29" i="5" s="1"/>
  <c r="H9" i="5"/>
  <c r="H10" i="5"/>
  <c r="H11" i="5"/>
  <c r="H12" i="5"/>
  <c r="H14" i="5"/>
  <c r="H13" i="5"/>
  <c r="E14" i="5"/>
  <c r="E7" i="5"/>
  <c r="F14" i="5"/>
  <c r="F7" i="5"/>
  <c r="F30" i="5"/>
  <c r="F33" i="5" s="1"/>
  <c r="F36" i="5" s="1"/>
  <c r="G14" i="5"/>
  <c r="G7" i="5"/>
  <c r="I14" i="5"/>
  <c r="I7" i="5" s="1"/>
  <c r="I30" i="5" s="1"/>
  <c r="I33" i="5" s="1"/>
  <c r="I36" i="5" s="1"/>
  <c r="J14" i="5"/>
  <c r="J7" i="5"/>
  <c r="H15" i="5"/>
  <c r="H16" i="5"/>
  <c r="H17" i="5"/>
  <c r="H18" i="5"/>
  <c r="E19" i="5"/>
  <c r="F19" i="5"/>
  <c r="G19" i="5"/>
  <c r="I19" i="5"/>
  <c r="J19" i="5"/>
  <c r="J30" i="5" s="1"/>
  <c r="J33" i="5" s="1"/>
  <c r="J36" i="5" s="1"/>
  <c r="H20" i="5"/>
  <c r="H21" i="5"/>
  <c r="H22" i="5"/>
  <c r="H23" i="5"/>
  <c r="H24" i="5"/>
  <c r="H25" i="5"/>
  <c r="H26" i="5"/>
  <c r="H27" i="5"/>
  <c r="H28" i="5"/>
  <c r="H29" i="5"/>
  <c r="H31" i="5"/>
  <c r="H32" i="5"/>
  <c r="H34" i="5"/>
  <c r="A35" i="5"/>
  <c r="A36" i="5"/>
  <c r="A37" i="5" s="1"/>
  <c r="A38" i="5" s="1"/>
  <c r="A39" i="5" s="1"/>
  <c r="A40" i="5" s="1"/>
  <c r="A41" i="5" s="1"/>
  <c r="A42" i="5" s="1"/>
  <c r="A43" i="5" s="1"/>
  <c r="A44" i="5" s="1"/>
  <c r="A45" i="5" s="1"/>
  <c r="H35" i="5"/>
  <c r="H37" i="5"/>
  <c r="H38" i="5"/>
  <c r="H39" i="5"/>
  <c r="H40" i="5"/>
  <c r="H41" i="5"/>
  <c r="H42" i="5"/>
  <c r="H43" i="5"/>
  <c r="H45" i="5"/>
  <c r="H49" i="5" s="1"/>
  <c r="H46" i="5"/>
  <c r="H47" i="5"/>
  <c r="H48" i="5"/>
  <c r="A49" i="5"/>
  <c r="A50" i="5"/>
  <c r="A51" i="5"/>
  <c r="E49" i="5"/>
  <c r="F49" i="5"/>
  <c r="G49" i="5"/>
  <c r="I49" i="5"/>
  <c r="J49" i="5"/>
  <c r="H50" i="5"/>
  <c r="H51" i="5"/>
  <c r="H52" i="5" s="1"/>
  <c r="E52" i="5"/>
  <c r="F52" i="5"/>
  <c r="G52" i="5"/>
  <c r="I52" i="5"/>
  <c r="J52" i="5"/>
  <c r="A53" i="5"/>
  <c r="H59" i="5"/>
  <c r="H60" i="5"/>
  <c r="H61" i="5"/>
  <c r="H62" i="5"/>
  <c r="H63" i="5"/>
  <c r="H66" i="5"/>
  <c r="H67" i="5"/>
  <c r="E3" i="6"/>
  <c r="K3" i="6"/>
  <c r="K4" i="6"/>
  <c r="A9" i="6"/>
  <c r="A10" i="6" s="1"/>
  <c r="A11" i="6"/>
  <c r="A12" i="6" s="1"/>
  <c r="A13" i="6" s="1"/>
  <c r="A14" i="6" s="1"/>
  <c r="A15" i="6" s="1"/>
  <c r="A16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G23" i="6"/>
  <c r="I23" i="6" s="1"/>
  <c r="L23" i="6"/>
  <c r="G24" i="6"/>
  <c r="G28" i="6"/>
  <c r="I28" i="6"/>
  <c r="K28" i="6" s="1"/>
  <c r="G30" i="6"/>
  <c r="I30" i="6"/>
  <c r="K30" i="6"/>
  <c r="G32" i="6"/>
  <c r="M34" i="6"/>
  <c r="G35" i="6"/>
  <c r="I35" i="6" s="1"/>
  <c r="F36" i="6"/>
  <c r="F37" i="6" s="1"/>
  <c r="G36" i="6"/>
  <c r="E37" i="6"/>
  <c r="J37" i="6"/>
  <c r="J66" i="6" s="1"/>
  <c r="G39" i="6"/>
  <c r="F40" i="6"/>
  <c r="G40" i="6"/>
  <c r="F41" i="6"/>
  <c r="J41" i="6"/>
  <c r="M42" i="6"/>
  <c r="G43" i="6"/>
  <c r="F44" i="6"/>
  <c r="F45" i="6" s="1"/>
  <c r="G44" i="6"/>
  <c r="E45" i="6"/>
  <c r="G45" i="6"/>
  <c r="J45" i="6"/>
  <c r="M46" i="6"/>
  <c r="G47" i="6"/>
  <c r="F48" i="6"/>
  <c r="F49" i="6" s="1"/>
  <c r="G48" i="6"/>
  <c r="E49" i="6"/>
  <c r="J49" i="6"/>
  <c r="G51" i="6"/>
  <c r="F52" i="6"/>
  <c r="G52" i="6"/>
  <c r="E53" i="6"/>
  <c r="F53" i="6"/>
  <c r="J53" i="6"/>
  <c r="G54" i="6"/>
  <c r="F56" i="6"/>
  <c r="F57" i="6"/>
  <c r="G57" i="6" s="1"/>
  <c r="I57" i="6"/>
  <c r="E58" i="6"/>
  <c r="J58" i="6"/>
  <c r="G61" i="6"/>
  <c r="I61" i="6" s="1"/>
  <c r="G62" i="6"/>
  <c r="I62" i="6" s="1"/>
  <c r="G63" i="6"/>
  <c r="I63" i="6" s="1"/>
  <c r="G64" i="6"/>
  <c r="F65" i="6"/>
  <c r="G65" i="6"/>
  <c r="E3" i="7"/>
  <c r="K3" i="7"/>
  <c r="K4" i="7"/>
  <c r="A9" i="7"/>
  <c r="A10" i="7" s="1"/>
  <c r="A11" i="7" s="1"/>
  <c r="A12" i="7" s="1"/>
  <c r="A13" i="7" s="1"/>
  <c r="A14" i="7" s="1"/>
  <c r="A15" i="7" s="1"/>
  <c r="A16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G23" i="7"/>
  <c r="L23" i="7"/>
  <c r="G24" i="7"/>
  <c r="I24" i="7" s="1"/>
  <c r="K24" i="7" s="1"/>
  <c r="G28" i="7"/>
  <c r="G30" i="7"/>
  <c r="I30" i="7"/>
  <c r="K30" i="7" s="1"/>
  <c r="G32" i="7"/>
  <c r="M34" i="7"/>
  <c r="G35" i="7"/>
  <c r="G37" i="7" s="1"/>
  <c r="F36" i="7"/>
  <c r="F37" i="7" s="1"/>
  <c r="G36" i="7"/>
  <c r="E37" i="7"/>
  <c r="J37" i="7"/>
  <c r="G39" i="7"/>
  <c r="G41" i="7" s="1"/>
  <c r="F40" i="7"/>
  <c r="F41" i="7" s="1"/>
  <c r="G40" i="7"/>
  <c r="E41" i="7"/>
  <c r="J41" i="7"/>
  <c r="M42" i="7"/>
  <c r="G43" i="7"/>
  <c r="I43" i="7" s="1"/>
  <c r="F44" i="7"/>
  <c r="F45" i="7"/>
  <c r="G44" i="7"/>
  <c r="E45" i="7"/>
  <c r="J45" i="7"/>
  <c r="J66" i="7" s="1"/>
  <c r="M46" i="7"/>
  <c r="G47" i="7"/>
  <c r="F48" i="7"/>
  <c r="G48" i="7"/>
  <c r="E49" i="7"/>
  <c r="F49" i="7"/>
  <c r="J49" i="7"/>
  <c r="G51" i="7"/>
  <c r="I51" i="7" s="1"/>
  <c r="K51" i="7" s="1"/>
  <c r="K53" i="7" s="1"/>
  <c r="H51" i="7"/>
  <c r="H53" i="7" s="1"/>
  <c r="F52" i="7"/>
  <c r="F53" i="7" s="1"/>
  <c r="G52" i="7"/>
  <c r="E53" i="7"/>
  <c r="J53" i="7"/>
  <c r="G54" i="7"/>
  <c r="I54" i="7" s="1"/>
  <c r="K54" i="7" s="1"/>
  <c r="F56" i="7"/>
  <c r="G56" i="7"/>
  <c r="I56" i="7" s="1"/>
  <c r="F57" i="7"/>
  <c r="F58" i="7" s="1"/>
  <c r="G57" i="7"/>
  <c r="I57" i="7" s="1"/>
  <c r="H57" i="7" s="1"/>
  <c r="E58" i="7"/>
  <c r="J58" i="7"/>
  <c r="G61" i="7"/>
  <c r="I61" i="7" s="1"/>
  <c r="G62" i="7"/>
  <c r="I62" i="7" s="1"/>
  <c r="G63" i="7"/>
  <c r="I63" i="7" s="1"/>
  <c r="K63" i="7" s="1"/>
  <c r="Q40" i="7" s="1"/>
  <c r="G64" i="7"/>
  <c r="I64" i="7" s="1"/>
  <c r="K64" i="7" s="1"/>
  <c r="Q41" i="7" s="1"/>
  <c r="F65" i="7"/>
  <c r="G65" i="7"/>
  <c r="E3" i="8"/>
  <c r="K3" i="8"/>
  <c r="K4" i="8"/>
  <c r="A9" i="8"/>
  <c r="A10" i="8"/>
  <c r="A11" i="8"/>
  <c r="A12" i="8"/>
  <c r="A13" i="8" s="1"/>
  <c r="A14" i="8" s="1"/>
  <c r="A15" i="8" s="1"/>
  <c r="A16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G23" i="8"/>
  <c r="L23" i="8"/>
  <c r="G24" i="8"/>
  <c r="I24" i="8"/>
  <c r="K24" i="8" s="1"/>
  <c r="F26" i="8"/>
  <c r="K26" i="8"/>
  <c r="G28" i="8"/>
  <c r="I28" i="8" s="1"/>
  <c r="K28" i="8"/>
  <c r="G30" i="8"/>
  <c r="G32" i="8"/>
  <c r="I32" i="8" s="1"/>
  <c r="K32" i="8"/>
  <c r="M34" i="8"/>
  <c r="G35" i="8"/>
  <c r="I35" i="8" s="1"/>
  <c r="K35" i="8" s="1"/>
  <c r="K37" i="8" s="1"/>
  <c r="F36" i="8"/>
  <c r="G36" i="8"/>
  <c r="E37" i="8"/>
  <c r="F37" i="8"/>
  <c r="J37" i="8"/>
  <c r="G39" i="8"/>
  <c r="F40" i="8"/>
  <c r="F41" i="8"/>
  <c r="G40" i="8"/>
  <c r="E41" i="8"/>
  <c r="J41" i="8"/>
  <c r="J66" i="8" s="1"/>
  <c r="M42" i="8"/>
  <c r="G43" i="8"/>
  <c r="F44" i="8"/>
  <c r="F45" i="8"/>
  <c r="F66" i="8" s="1"/>
  <c r="G44" i="8"/>
  <c r="G45" i="8"/>
  <c r="E45" i="8"/>
  <c r="J45" i="8"/>
  <c r="M46" i="8"/>
  <c r="G47" i="8"/>
  <c r="F48" i="8"/>
  <c r="F49" i="8"/>
  <c r="G48" i="8"/>
  <c r="E49" i="8"/>
  <c r="G49" i="8"/>
  <c r="J49" i="8"/>
  <c r="G51" i="8"/>
  <c r="F52" i="8"/>
  <c r="G52" i="8"/>
  <c r="G53" i="8"/>
  <c r="E53" i="8"/>
  <c r="F53" i="8"/>
  <c r="J53" i="8"/>
  <c r="G54" i="8"/>
  <c r="F56" i="8"/>
  <c r="G56" i="8"/>
  <c r="F57" i="8"/>
  <c r="G57" i="8"/>
  <c r="E58" i="8"/>
  <c r="J58" i="8"/>
  <c r="G61" i="8"/>
  <c r="I61" i="8" s="1"/>
  <c r="K61" i="8" s="1"/>
  <c r="Q38" i="8" s="1"/>
  <c r="G62" i="8"/>
  <c r="I62" i="8" s="1"/>
  <c r="K62" i="8" s="1"/>
  <c r="Q39" i="8" s="1"/>
  <c r="G63" i="8"/>
  <c r="I63" i="8" s="1"/>
  <c r="K63" i="8" s="1"/>
  <c r="Q40" i="8" s="1"/>
  <c r="G64" i="8"/>
  <c r="I64" i="8" s="1"/>
  <c r="H64" i="8" s="1"/>
  <c r="F65" i="8"/>
  <c r="G65" i="8"/>
  <c r="G3" i="9"/>
  <c r="J5" i="10" s="1"/>
  <c r="G4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C7" i="9"/>
  <c r="C15" i="9"/>
  <c r="C19" i="9"/>
  <c r="C21" i="9"/>
  <c r="C33" i="9"/>
  <c r="C38" i="9"/>
  <c r="C32" i="9" s="1"/>
  <c r="E45" i="9"/>
  <c r="E52" i="9" s="1"/>
  <c r="F45" i="9"/>
  <c r="G45" i="9"/>
  <c r="I56" i="8"/>
  <c r="H43" i="8"/>
  <c r="H45" i="8"/>
  <c r="F20" i="10"/>
  <c r="H31" i="4"/>
  <c r="H57" i="6"/>
  <c r="K23" i="6"/>
  <c r="I51" i="8"/>
  <c r="H51" i="8"/>
  <c r="H53" i="8" s="1"/>
  <c r="I43" i="8"/>
  <c r="H30" i="7"/>
  <c r="I32" i="7"/>
  <c r="K32" i="7"/>
  <c r="AC8" i="11"/>
  <c r="AA9" i="11" s="1"/>
  <c r="AD8" i="11"/>
  <c r="I47" i="6"/>
  <c r="G49" i="6"/>
  <c r="I32" i="6"/>
  <c r="K32" i="6"/>
  <c r="I51" i="6"/>
  <c r="K51" i="6" s="1"/>
  <c r="G53" i="6"/>
  <c r="I43" i="6"/>
  <c r="I39" i="6"/>
  <c r="K39" i="6" s="1"/>
  <c r="K41" i="6" s="1"/>
  <c r="G41" i="6"/>
  <c r="G58" i="11"/>
  <c r="S58" i="11"/>
  <c r="S57" i="11"/>
  <c r="I41" i="6"/>
  <c r="H32" i="6"/>
  <c r="I45" i="6"/>
  <c r="K43" i="6"/>
  <c r="K45" i="6" s="1"/>
  <c r="I45" i="8"/>
  <c r="K43" i="8"/>
  <c r="K45" i="8" s="1"/>
  <c r="H43" i="6"/>
  <c r="H45" i="6"/>
  <c r="H32" i="7"/>
  <c r="I53" i="8"/>
  <c r="K51" i="8"/>
  <c r="K53" i="8" s="1"/>
  <c r="A3" i="7"/>
  <c r="A3" i="8" s="1"/>
  <c r="A3" i="9"/>
  <c r="A3" i="10"/>
  <c r="B2" i="11" s="1"/>
  <c r="G49" i="7"/>
  <c r="I47" i="7"/>
  <c r="I49" i="7" s="1"/>
  <c r="H47" i="7"/>
  <c r="H49" i="7" s="1"/>
  <c r="H47" i="8"/>
  <c r="H49" i="8" s="1"/>
  <c r="I47" i="8"/>
  <c r="F57" i="5"/>
  <c r="F58" i="5" s="1"/>
  <c r="F44" i="5"/>
  <c r="I23" i="8"/>
  <c r="I23" i="7"/>
  <c r="K23" i="7" s="1"/>
  <c r="J44" i="5"/>
  <c r="J57" i="5"/>
  <c r="J58" i="5"/>
  <c r="E6" i="5"/>
  <c r="C44" i="9" s="1"/>
  <c r="D44" i="9" s="1"/>
  <c r="E44" i="9" s="1"/>
  <c r="F44" i="9" s="1"/>
  <c r="H56" i="8"/>
  <c r="I64" i="6"/>
  <c r="K64" i="6" s="1"/>
  <c r="Q41" i="6" s="1"/>
  <c r="I53" i="7"/>
  <c r="F58" i="8"/>
  <c r="H28" i="8"/>
  <c r="H54" i="7"/>
  <c r="G53" i="7"/>
  <c r="T33" i="11"/>
  <c r="G56" i="6"/>
  <c r="F58" i="6"/>
  <c r="K7" i="11"/>
  <c r="K8" i="11"/>
  <c r="K11" i="11"/>
  <c r="K12" i="11"/>
  <c r="T12" i="11"/>
  <c r="T15" i="11"/>
  <c r="T16" i="11"/>
  <c r="T17" i="11"/>
  <c r="T19" i="11"/>
  <c r="T24" i="11"/>
  <c r="K27" i="11"/>
  <c r="L54" i="11" s="1"/>
  <c r="T28" i="11"/>
  <c r="T34" i="11"/>
  <c r="T39" i="11"/>
  <c r="T42" i="11"/>
  <c r="T47" i="11"/>
  <c r="T48" i="11"/>
  <c r="T51" i="11"/>
  <c r="T53" i="11"/>
  <c r="T55" i="11"/>
  <c r="N5" i="11"/>
  <c r="N7" i="11" s="1"/>
  <c r="K9" i="11"/>
  <c r="K10" i="11"/>
  <c r="T10" i="11"/>
  <c r="K13" i="11"/>
  <c r="K14" i="11"/>
  <c r="T21" i="11"/>
  <c r="T23" i="11"/>
  <c r="K25" i="11"/>
  <c r="L52" i="11" s="1"/>
  <c r="T26" i="11"/>
  <c r="T35" i="11"/>
  <c r="T38" i="11"/>
  <c r="T43" i="11"/>
  <c r="T46" i="11"/>
  <c r="T50" i="11"/>
  <c r="T52" i="11"/>
  <c r="T54" i="11"/>
  <c r="T56" i="11"/>
  <c r="T8" i="11"/>
  <c r="K17" i="11"/>
  <c r="K19" i="11"/>
  <c r="T20" i="11"/>
  <c r="K24" i="11"/>
  <c r="L51" i="11" s="1"/>
  <c r="K28" i="11"/>
  <c r="L55" i="11"/>
  <c r="L31" i="11"/>
  <c r="J31" i="11" s="1"/>
  <c r="H31" i="11" s="1"/>
  <c r="F31" i="11" s="1"/>
  <c r="T40" i="11"/>
  <c r="T45" i="11"/>
  <c r="T58" i="11"/>
  <c r="L5" i="11"/>
  <c r="L23" i="11" s="1"/>
  <c r="N50" i="11" s="1"/>
  <c r="U14" i="11"/>
  <c r="T7" i="11"/>
  <c r="T9" i="11"/>
  <c r="T13" i="11"/>
  <c r="K16" i="11"/>
  <c r="K18" i="11"/>
  <c r="K21" i="11"/>
  <c r="T36" i="11"/>
  <c r="T41" i="11"/>
  <c r="T49" i="11"/>
  <c r="K20" i="11"/>
  <c r="K26" i="11"/>
  <c r="L53" i="11"/>
  <c r="T57" i="11"/>
  <c r="T14" i="11"/>
  <c r="T25" i="11"/>
  <c r="T32" i="11"/>
  <c r="H32" i="8"/>
  <c r="T11" i="11"/>
  <c r="H28" i="6"/>
  <c r="H30" i="6"/>
  <c r="G30" i="5"/>
  <c r="G33" i="5" s="1"/>
  <c r="G36" i="5" s="1"/>
  <c r="G57" i="5" s="1"/>
  <c r="G58" i="5" s="1"/>
  <c r="J20" i="10"/>
  <c r="L31" i="4" s="1"/>
  <c r="N16" i="11"/>
  <c r="J53" i="5"/>
  <c r="J55" i="5"/>
  <c r="J56" i="5" s="1"/>
  <c r="F55" i="5"/>
  <c r="F56" i="5"/>
  <c r="F53" i="5"/>
  <c r="I49" i="8"/>
  <c r="K47" i="8"/>
  <c r="K49" i="8"/>
  <c r="G44" i="5"/>
  <c r="K47" i="7"/>
  <c r="K49" i="7" s="1"/>
  <c r="U52" i="11"/>
  <c r="L12" i="11"/>
  <c r="U19" i="11"/>
  <c r="U24" i="11"/>
  <c r="N26" i="11"/>
  <c r="M53" i="11" s="1"/>
  <c r="U34" i="11"/>
  <c r="U55" i="11"/>
  <c r="L24" i="11"/>
  <c r="N51" i="11"/>
  <c r="L14" i="11"/>
  <c r="U51" i="11"/>
  <c r="N22" i="11"/>
  <c r="K22" i="11"/>
  <c r="U43" i="11"/>
  <c r="L21" i="11"/>
  <c r="U38" i="11"/>
  <c r="U53" i="11"/>
  <c r="U45" i="11"/>
  <c r="L15" i="11"/>
  <c r="U36" i="11"/>
  <c r="L7" i="11"/>
  <c r="U26" i="11"/>
  <c r="U9" i="11"/>
  <c r="U50" i="11"/>
  <c r="U57" i="11"/>
  <c r="U49" i="11"/>
  <c r="L28" i="11"/>
  <c r="N55" i="11" s="1"/>
  <c r="L11" i="11"/>
  <c r="L8" i="11"/>
  <c r="U23" i="11"/>
  <c r="U15" i="11"/>
  <c r="U37" i="11"/>
  <c r="U54" i="11"/>
  <c r="U46" i="11"/>
  <c r="U28" i="11"/>
  <c r="K23" i="11" a="1"/>
  <c r="K23" i="11" s="1"/>
  <c r="L50" i="11" s="1"/>
  <c r="L57" i="11" s="1"/>
  <c r="H43" i="7" l="1"/>
  <c r="H45" i="7" s="1"/>
  <c r="I45" i="7"/>
  <c r="K43" i="7"/>
  <c r="K45" i="7" s="1"/>
  <c r="I28" i="7"/>
  <c r="K28" i="7" s="1"/>
  <c r="G45" i="7"/>
  <c r="I39" i="7"/>
  <c r="G58" i="7"/>
  <c r="I35" i="7"/>
  <c r="K35" i="7" s="1"/>
  <c r="K37" i="7" s="1"/>
  <c r="A25" i="9"/>
  <c r="C18" i="9"/>
  <c r="A27" i="9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C6" i="9"/>
  <c r="I37" i="8"/>
  <c r="E66" i="8"/>
  <c r="K64" i="8"/>
  <c r="Q41" i="8" s="1"/>
  <c r="H62" i="8"/>
  <c r="H61" i="8"/>
  <c r="H35" i="7"/>
  <c r="H37" i="7" s="1"/>
  <c r="H64" i="7"/>
  <c r="G66" i="7"/>
  <c r="H60" i="7"/>
  <c r="K63" i="6"/>
  <c r="Q40" i="6" s="1"/>
  <c r="H62" i="6"/>
  <c r="K62" i="6"/>
  <c r="Q39" i="6" s="1"/>
  <c r="K61" i="6"/>
  <c r="Q38" i="6" s="1"/>
  <c r="H64" i="6"/>
  <c r="I54" i="6"/>
  <c r="K54" i="6" s="1"/>
  <c r="H51" i="6"/>
  <c r="H53" i="6" s="1"/>
  <c r="K53" i="6"/>
  <c r="I53" i="6"/>
  <c r="G37" i="6"/>
  <c r="F66" i="6"/>
  <c r="I37" i="6"/>
  <c r="H35" i="6"/>
  <c r="H37" i="6" s="1"/>
  <c r="K35" i="6"/>
  <c r="K37" i="6" s="1"/>
  <c r="E7" i="10"/>
  <c r="I7" i="10" s="1"/>
  <c r="G44" i="9"/>
  <c r="I66" i="5"/>
  <c r="U41" i="11"/>
  <c r="U18" i="11"/>
  <c r="U27" i="11"/>
  <c r="T44" i="11"/>
  <c r="N27" i="11"/>
  <c r="M54" i="11" s="1"/>
  <c r="E66" i="5"/>
  <c r="U58" i="11"/>
  <c r="L13" i="11"/>
  <c r="U25" i="11"/>
  <c r="U42" i="11"/>
  <c r="L16" i="11"/>
  <c r="U11" i="11"/>
  <c r="U33" i="11"/>
  <c r="L19" i="11"/>
  <c r="U12" i="11"/>
  <c r="U21" i="11"/>
  <c r="U40" i="11"/>
  <c r="U8" i="11"/>
  <c r="L20" i="11"/>
  <c r="U20" i="11"/>
  <c r="U47" i="11"/>
  <c r="L17" i="11"/>
  <c r="U44" i="11"/>
  <c r="U13" i="11"/>
  <c r="U39" i="11"/>
  <c r="L10" i="11"/>
  <c r="L9" i="11"/>
  <c r="G6" i="5"/>
  <c r="G66" i="5" s="1"/>
  <c r="U16" i="11"/>
  <c r="L26" i="11"/>
  <c r="N53" i="11" s="1"/>
  <c r="J6" i="5"/>
  <c r="J66" i="5" s="1"/>
  <c r="U56" i="11"/>
  <c r="U35" i="11"/>
  <c r="O5" i="11"/>
  <c r="U10" i="11"/>
  <c r="U7" i="11"/>
  <c r="U48" i="11"/>
  <c r="L18" i="11"/>
  <c r="U32" i="11"/>
  <c r="L27" i="11"/>
  <c r="N54" i="11" s="1"/>
  <c r="L25" i="11"/>
  <c r="N52" i="11" s="1"/>
  <c r="U17" i="11"/>
  <c r="T37" i="11"/>
  <c r="N57" i="11"/>
  <c r="I58" i="7"/>
  <c r="H56" i="7"/>
  <c r="H58" i="7" s="1"/>
  <c r="K47" i="6"/>
  <c r="K49" i="6" s="1"/>
  <c r="I49" i="6"/>
  <c r="H47" i="6"/>
  <c r="H49" i="6" s="1"/>
  <c r="I57" i="8"/>
  <c r="H57" i="8"/>
  <c r="I54" i="8"/>
  <c r="K54" i="8" s="1"/>
  <c r="H54" i="8"/>
  <c r="H30" i="8"/>
  <c r="I30" i="8"/>
  <c r="K30" i="8" s="1"/>
  <c r="N8" i="11"/>
  <c r="K62" i="7"/>
  <c r="Q39" i="7" s="1"/>
  <c r="H62" i="7"/>
  <c r="K61" i="7"/>
  <c r="Q38" i="7" s="1"/>
  <c r="H61" i="7"/>
  <c r="G37" i="8"/>
  <c r="G66" i="8" s="1"/>
  <c r="G53" i="5"/>
  <c r="G55" i="5"/>
  <c r="G56" i="5" s="1"/>
  <c r="N18" i="11"/>
  <c r="N14" i="11"/>
  <c r="N17" i="11"/>
  <c r="N9" i="11"/>
  <c r="N15" i="11"/>
  <c r="N19" i="11"/>
  <c r="N23" i="11"/>
  <c r="M50" i="11" s="1"/>
  <c r="N13" i="11"/>
  <c r="N28" i="11"/>
  <c r="M55" i="11" s="1"/>
  <c r="N21" i="11"/>
  <c r="N20" i="11"/>
  <c r="N11" i="11"/>
  <c r="N10" i="11"/>
  <c r="N24" i="11"/>
  <c r="M51" i="11" s="1"/>
  <c r="T6" i="11"/>
  <c r="N12" i="11"/>
  <c r="N25" i="11"/>
  <c r="M52" i="11" s="1"/>
  <c r="L56" i="4"/>
  <c r="L57" i="4" s="1"/>
  <c r="J67" i="5" s="1"/>
  <c r="G58" i="6"/>
  <c r="I56" i="6"/>
  <c r="I58" i="6" s="1"/>
  <c r="H58" i="8"/>
  <c r="H61" i="6"/>
  <c r="H35" i="8"/>
  <c r="H37" i="8" s="1"/>
  <c r="AD9" i="11"/>
  <c r="AC9" i="11"/>
  <c r="AA10" i="11" s="1"/>
  <c r="I58" i="8"/>
  <c r="I24" i="6"/>
  <c r="I44" i="5"/>
  <c r="I57" i="5"/>
  <c r="I58" i="5" s="1"/>
  <c r="B47" i="1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44" i="11"/>
  <c r="B45" i="11" s="1"/>
  <c r="B46" i="11" s="1"/>
  <c r="K23" i="8"/>
  <c r="G41" i="8"/>
  <c r="I39" i="8"/>
  <c r="G49" i="11"/>
  <c r="S48" i="11"/>
  <c r="E66" i="7"/>
  <c r="F66" i="7"/>
  <c r="H19" i="5"/>
  <c r="E30" i="5"/>
  <c r="E33" i="5" s="1"/>
  <c r="E36" i="5" s="1"/>
  <c r="H39" i="6"/>
  <c r="H41" i="6" s="1"/>
  <c r="I49" i="11"/>
  <c r="D45" i="9" s="1"/>
  <c r="D52" i="9" s="1"/>
  <c r="H7" i="5"/>
  <c r="H30" i="5" s="1"/>
  <c r="H33" i="5" s="1"/>
  <c r="H36" i="5" s="1"/>
  <c r="F33" i="10"/>
  <c r="H52" i="4" s="1"/>
  <c r="H56" i="4" s="1"/>
  <c r="H57" i="4" s="1"/>
  <c r="I67" i="5" s="1"/>
  <c r="J27" i="10"/>
  <c r="L40" i="4" s="1"/>
  <c r="I37" i="7" l="1"/>
  <c r="K66" i="8"/>
  <c r="Q42" i="8" s="1"/>
  <c r="Q43" i="8" s="1"/>
  <c r="I66" i="7"/>
  <c r="H28" i="7"/>
  <c r="H39" i="7"/>
  <c r="H41" i="7" s="1"/>
  <c r="K39" i="7"/>
  <c r="K41" i="7" s="1"/>
  <c r="K66" i="7" s="1"/>
  <c r="Q42" i="7" s="1"/>
  <c r="Q43" i="7" s="1"/>
  <c r="I41" i="7"/>
  <c r="K66" i="6"/>
  <c r="C42" i="9"/>
  <c r="C55" i="9" s="1"/>
  <c r="H66" i="7"/>
  <c r="H54" i="6"/>
  <c r="O21" i="11"/>
  <c r="O19" i="11"/>
  <c r="O7" i="11"/>
  <c r="O18" i="11"/>
  <c r="O9" i="11"/>
  <c r="O24" i="11"/>
  <c r="O51" i="11" s="1"/>
  <c r="O15" i="11"/>
  <c r="O12" i="11"/>
  <c r="O25" i="11"/>
  <c r="O52" i="11" s="1"/>
  <c r="O26" i="11"/>
  <c r="O53" i="11" s="1"/>
  <c r="O13" i="11"/>
  <c r="O20" i="11"/>
  <c r="O14" i="11"/>
  <c r="U6" i="11"/>
  <c r="N31" i="11"/>
  <c r="O16" i="11"/>
  <c r="O11" i="11"/>
  <c r="O17" i="11"/>
  <c r="O28" i="11"/>
  <c r="O55" i="11" s="1"/>
  <c r="O23" i="11"/>
  <c r="O50" i="11" s="1"/>
  <c r="O8" i="11"/>
  <c r="O27" i="11"/>
  <c r="O54" i="11" s="1"/>
  <c r="O10" i="11"/>
  <c r="H44" i="5"/>
  <c r="H57" i="5"/>
  <c r="E57" i="5"/>
  <c r="E58" i="5" s="1"/>
  <c r="H58" i="5" s="1"/>
  <c r="E44" i="5"/>
  <c r="AD10" i="11"/>
  <c r="AC10" i="11"/>
  <c r="AA11" i="11" s="1"/>
  <c r="I41" i="8"/>
  <c r="I66" i="8" s="1"/>
  <c r="K39" i="8"/>
  <c r="K41" i="8" s="1"/>
  <c r="I53" i="5"/>
  <c r="I55" i="5"/>
  <c r="I56" i="5" s="1"/>
  <c r="H66" i="8"/>
  <c r="C45" i="9"/>
  <c r="C52" i="9" s="1"/>
  <c r="S49" i="11"/>
  <c r="K24" i="6"/>
  <c r="H39" i="8"/>
  <c r="H41" i="8" s="1"/>
  <c r="H56" i="6"/>
  <c r="H58" i="6" s="1"/>
  <c r="M56" i="11"/>
  <c r="M58" i="11" s="1"/>
  <c r="F48" i="9" s="1"/>
  <c r="F52" i="9" s="1"/>
  <c r="O56" i="11" l="1"/>
  <c r="O58" i="11" s="1"/>
  <c r="G48" i="9" s="1"/>
  <c r="G52" i="9" s="1"/>
  <c r="H55" i="5"/>
  <c r="H53" i="5"/>
  <c r="AD11" i="11"/>
  <c r="AC11" i="11"/>
  <c r="AA12" i="11" s="1"/>
  <c r="M66" i="7"/>
  <c r="E55" i="5"/>
  <c r="E56" i="5" s="1"/>
  <c r="H56" i="5" s="1"/>
  <c r="E53" i="5"/>
  <c r="AC12" i="11" l="1"/>
  <c r="AA13" i="11" s="1"/>
  <c r="AD12" i="11"/>
  <c r="I66" i="6" l="1"/>
  <c r="Q42" i="6"/>
  <c r="Q43" i="6" s="1"/>
  <c r="M66" i="6"/>
  <c r="AD13" i="11"/>
  <c r="AC13" i="11"/>
  <c r="AA14" i="11" s="1"/>
  <c r="AC14" i="11" l="1"/>
  <c r="AA15" i="11" s="1"/>
  <c r="AD14" i="11"/>
  <c r="E66" i="6"/>
  <c r="C56" i="9" s="1"/>
  <c r="C57" i="9" s="1"/>
  <c r="H66" i="6"/>
  <c r="G66" i="6"/>
  <c r="AC15" i="11" l="1"/>
  <c r="AA16" i="11" s="1"/>
  <c r="AD15" i="11"/>
  <c r="AD16" i="11" l="1"/>
  <c r="AC16" i="11"/>
  <c r="AA17" i="11" s="1"/>
  <c r="AC17" i="11" l="1"/>
  <c r="AA18" i="11" s="1"/>
  <c r="AD17" i="11"/>
  <c r="AC18" i="11" l="1"/>
  <c r="AA19" i="11" s="1"/>
  <c r="AD18" i="11"/>
  <c r="AD19" i="11" l="1"/>
  <c r="AC19" i="11"/>
  <c r="AA20" i="11" s="1"/>
  <c r="AD20" i="11" l="1"/>
  <c r="AC20" i="11"/>
  <c r="AA21" i="11" s="1"/>
  <c r="AC21" i="11" l="1"/>
  <c r="AA22" i="11" s="1"/>
  <c r="AD21" i="11"/>
  <c r="AD22" i="11" l="1"/>
  <c r="AC22" i="11"/>
  <c r="AA23" i="11" s="1"/>
  <c r="AC23" i="11" l="1"/>
  <c r="AA24" i="11" s="1"/>
  <c r="AD23" i="11"/>
  <c r="AD24" i="11" l="1"/>
  <c r="AC24" i="11"/>
  <c r="AA25" i="11" s="1"/>
  <c r="AC25" i="11" l="1"/>
  <c r="AA26" i="11" s="1"/>
  <c r="AD25" i="11"/>
  <c r="AD26" i="11" l="1"/>
  <c r="AC26" i="11"/>
  <c r="AA27" i="11" s="1"/>
  <c r="AC27" i="11" l="1"/>
  <c r="AA28" i="11" s="1"/>
  <c r="AD27" i="11"/>
  <c r="AD28" i="11" l="1"/>
  <c r="AC28" i="11"/>
  <c r="AA29" i="11" s="1"/>
  <c r="AC29" i="11" l="1"/>
  <c r="AA30" i="11" s="1"/>
  <c r="AD29" i="11"/>
  <c r="AC30" i="11" l="1"/>
  <c r="AA31" i="11" s="1"/>
  <c r="AD30" i="11"/>
  <c r="AC31" i="11" l="1"/>
  <c r="AA32" i="11" s="1"/>
  <c r="AD31" i="11"/>
  <c r="AD32" i="11" l="1"/>
  <c r="AC32" i="11"/>
  <c r="AA33" i="11" s="1"/>
  <c r="AC33" i="11" l="1"/>
  <c r="AA34" i="11" s="1"/>
  <c r="AD33" i="11"/>
  <c r="AC34" i="11" l="1"/>
  <c r="AA35" i="11" s="1"/>
  <c r="AD34" i="11"/>
  <c r="AC35" i="11" l="1"/>
  <c r="AA36" i="11" s="1"/>
  <c r="AD35" i="11"/>
  <c r="AD36" i="11" l="1"/>
  <c r="AC36" i="11"/>
  <c r="AA37" i="11" s="1"/>
  <c r="AC37" i="11" l="1"/>
  <c r="AD3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Katharina Kühne</author>
  </authors>
  <commentList>
    <comment ref="E35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inkl. folgender Baunebenkosten:</t>
        </r>
        <r>
          <rPr>
            <sz val="9"/>
            <color indexed="8"/>
            <rFont val="Tahoma"/>
            <family val="2"/>
          </rPr>
          <t xml:space="preserve"> 
- Vermessungsgebühren 
- Baustellenbewachung 
- Kosten Baustellenbüro
- Kosten zum vorläufigen Betrieb
- Kosten der techn. Anlagen bis zur Inbetriebnahme
- Kosten für die Vervielfätigung und Dokumentation, Post, Telefon</t>
        </r>
      </text>
    </comment>
    <comment ref="E39" authorId="0" shapeId="0" xr:uid="{00000000-0006-0000-0500-000002000000}">
      <text>
        <r>
          <rPr>
            <b/>
            <sz val="9"/>
            <color indexed="8"/>
            <rFont val="Tahoma"/>
            <family val="2"/>
          </rPr>
          <t xml:space="preserve">inkl. folgender Baunebenkosten: 
</t>
        </r>
        <r>
          <rPr>
            <sz val="9"/>
            <color indexed="8"/>
            <rFont val="Tahoma"/>
            <family val="2"/>
          </rPr>
          <t xml:space="preserve">- 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43" authorId="0" shapeId="0" xr:uid="{00000000-0006-0000-0500-000003000000}">
      <text>
        <r>
          <rPr>
            <b/>
            <sz val="9"/>
            <color indexed="8"/>
            <rFont val="Tahoma"/>
            <family val="2"/>
          </rPr>
          <t xml:space="preserve">inkl. folgender Baunebenkosten: 
</t>
        </r>
        <r>
          <rPr>
            <sz val="9"/>
            <color indexed="8"/>
            <rFont val="Tahoma"/>
            <family val="2"/>
          </rPr>
          <t>- Vermessungsgebühren 
- Baustellenbewachung 
- Kosten Baustellenbüro
- Kosten zum vorläufigen Betrieb
- Kosten der techn. Anlagen bis zur Inbetriebnahme
- Kosten für die Vervielfätigung und Dokumentation, Post, Telefon</t>
        </r>
      </text>
    </comment>
    <comment ref="E47" authorId="0" shapeId="0" xr:uid="{00000000-0006-0000-0500-000004000000}">
      <text>
        <r>
          <rPr>
            <b/>
            <sz val="9"/>
            <color indexed="8"/>
            <rFont val="Tahoma"/>
            <family val="2"/>
          </rPr>
          <t>inkl. folgender Baunebenkosten: 
-</t>
        </r>
        <r>
          <rPr>
            <sz val="9"/>
            <color indexed="8"/>
            <rFont val="Tahoma"/>
            <family val="2"/>
          </rPr>
          <t xml:space="preserve"> Vermessungsgebühren 
- Baustellenbewachung 
- Kosten Baustellenbüro
- Kosten zum vorläufigen Betrieb
- Kosten der techn. Anlagen bis zur Inbetriebnahme
- Kosten für die Vervielfätigung und Dokumentation, Post, Telefon</t>
        </r>
      </text>
    </comment>
    <comment ref="K61" authorId="1" shapeId="0" xr:uid="{F261EB43-8B45-476E-A7FB-C7F6BA4D592E}">
      <text>
        <r>
          <rPr>
            <b/>
            <sz val="10"/>
            <color indexed="81"/>
            <rFont val="Segoe UI"/>
            <family val="2"/>
          </rPr>
          <t>über 500 € nicht förderfähig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Katharina Kühne</author>
  </authors>
  <commentList>
    <comment ref="E35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 xml:space="preserve">inkl. folgender Baunebenkosten: 
- </t>
        </r>
        <r>
          <rPr>
            <sz val="9"/>
            <color indexed="8"/>
            <rFont val="Tahoma"/>
            <family val="2"/>
          </rPr>
          <t xml:space="preserve">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39" authorId="0" shapeId="0" xr:uid="{00000000-0006-0000-0600-000002000000}">
      <text>
        <r>
          <rPr>
            <b/>
            <sz val="9"/>
            <color indexed="8"/>
            <rFont val="Tahoma"/>
            <family val="2"/>
          </rPr>
          <t>inkl. folgender Baunebenkosten: 
-</t>
        </r>
        <r>
          <rPr>
            <sz val="9"/>
            <color indexed="8"/>
            <rFont val="Tahoma"/>
            <family val="2"/>
          </rPr>
          <t xml:space="preserve"> 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43" authorId="0" shapeId="0" xr:uid="{00000000-0006-0000-0600-000003000000}">
      <text>
        <r>
          <rPr>
            <b/>
            <sz val="9"/>
            <color indexed="8"/>
            <rFont val="Tahoma"/>
            <family val="2"/>
          </rPr>
          <t xml:space="preserve">inkl. folgender Baunebenkosten: 
</t>
        </r>
        <r>
          <rPr>
            <sz val="9"/>
            <color indexed="8"/>
            <rFont val="Tahoma"/>
            <family val="2"/>
          </rPr>
          <t xml:space="preserve">- 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47" authorId="0" shapeId="0" xr:uid="{00000000-0006-0000-0600-000004000000}">
      <text>
        <r>
          <rPr>
            <b/>
            <sz val="9"/>
            <color indexed="8"/>
            <rFont val="Tahoma"/>
            <family val="2"/>
          </rPr>
          <t xml:space="preserve">inkl. folgender Baunebenkosten: 
- </t>
        </r>
        <r>
          <rPr>
            <sz val="9"/>
            <color indexed="8"/>
            <rFont val="Tahoma"/>
            <family val="2"/>
          </rPr>
          <t xml:space="preserve">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K61" authorId="1" shapeId="0" xr:uid="{9B2D6157-99C1-480F-89BA-04DD0B0466F7}">
      <text>
        <r>
          <rPr>
            <b/>
            <sz val="9"/>
            <color indexed="81"/>
            <rFont val="Segoe UI"/>
            <family val="2"/>
          </rPr>
          <t>über 500 € nicht förderfähig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Katharina Kühne</author>
  </authors>
  <commentList>
    <comment ref="E35" authorId="0" shapeId="0" xr:uid="{00000000-0006-0000-0700-000001000000}">
      <text>
        <r>
          <rPr>
            <b/>
            <sz val="9"/>
            <color indexed="8"/>
            <rFont val="Tahoma"/>
            <family val="2"/>
          </rPr>
          <t xml:space="preserve">inkl. folgender Baunebenkosten: 
</t>
        </r>
        <r>
          <rPr>
            <sz val="9"/>
            <color indexed="8"/>
            <rFont val="Tahoma"/>
            <family val="2"/>
          </rPr>
          <t xml:space="preserve">- 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39" authorId="0" shapeId="0" xr:uid="{00000000-0006-0000-0700-000002000000}">
      <text>
        <r>
          <rPr>
            <b/>
            <sz val="9"/>
            <color indexed="8"/>
            <rFont val="Tahoma"/>
            <family val="2"/>
          </rPr>
          <t>inkl. folgender Baunebenkosten: 
-</t>
        </r>
        <r>
          <rPr>
            <sz val="9"/>
            <color indexed="8"/>
            <rFont val="Tahoma"/>
            <family val="2"/>
          </rPr>
          <t xml:space="preserve"> 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E43" authorId="0" shapeId="0" xr:uid="{00000000-0006-0000-0700-000003000000}">
      <text>
        <r>
          <rPr>
            <b/>
            <sz val="9"/>
            <color indexed="8"/>
            <rFont val="Tahoma"/>
            <family val="2"/>
          </rPr>
          <t>inkl. folgender Baunebenkosten: 
-</t>
        </r>
        <r>
          <rPr>
            <sz val="9"/>
            <color indexed="8"/>
            <rFont val="Tahoma"/>
            <family val="2"/>
          </rPr>
          <t xml:space="preserve"> Vermessungsgebühren 
- Baustellenbewachung 
- Kosten Baustellenbüro
- Kosten zum vorläufigen Betrieb
- Kosten der techn. Anlagen bis zur Inbetriebnahme
- Kosten für die Vervielfätigung und Dokumentation, Post, Telefon</t>
        </r>
      </text>
    </comment>
    <comment ref="E47" authorId="0" shapeId="0" xr:uid="{00000000-0006-0000-0700-000004000000}">
      <text>
        <r>
          <rPr>
            <b/>
            <sz val="9"/>
            <color indexed="8"/>
            <rFont val="Tahoma"/>
            <family val="2"/>
          </rPr>
          <t xml:space="preserve">inkl. folgender Baunebenkosten: 
- </t>
        </r>
        <r>
          <rPr>
            <sz val="9"/>
            <color indexed="8"/>
            <rFont val="Tahoma"/>
            <family val="2"/>
          </rPr>
          <t xml:space="preserve">Vermessungsgebühren 
- Baustellenbewachung 
- Kosten Baustellenbüro
- Kosten zum vorläufigen Betrieb
- Kosten der techn. Anlagen bis zur Inbetriebnahme
- Kosten für die Vervielfätigung und Dokumentation, Post, Telefon
</t>
        </r>
      </text>
    </comment>
    <comment ref="K61" authorId="1" shapeId="0" xr:uid="{3ACBA35E-DED1-4B64-BCC1-1D7BB6A641F7}">
      <text>
        <r>
          <rPr>
            <b/>
            <sz val="9"/>
            <color indexed="81"/>
            <rFont val="Segoe UI"/>
            <family val="2"/>
          </rPr>
          <t>über 500 € nicht förderfähig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<sst xmlns="http://schemas.openxmlformats.org/spreadsheetml/2006/main" count="814" uniqueCount="430">
  <si>
    <t xml:space="preserve">Inhalt: </t>
  </si>
  <si>
    <t xml:space="preserve">I 1 </t>
  </si>
  <si>
    <t>Allgemeines/Faktorausstattung/Betriebsspiegel</t>
  </si>
  <si>
    <t xml:space="preserve">I 2 </t>
  </si>
  <si>
    <t>Erfolgsrechnung</t>
  </si>
  <si>
    <t>I 3a</t>
  </si>
  <si>
    <t>I 3b</t>
  </si>
  <si>
    <t>I 3c</t>
  </si>
  <si>
    <t>I 4</t>
  </si>
  <si>
    <t>Finanzierungsmittel / Kapitaldienst</t>
  </si>
  <si>
    <t>Anlage 1</t>
  </si>
  <si>
    <t>Produktionsprogramm des Betriebes (Ergänzungen)</t>
  </si>
  <si>
    <t>Anlage 2</t>
  </si>
  <si>
    <t>Verbindlichkeiten und Ablöseplan</t>
  </si>
  <si>
    <t>Land Brandenburg</t>
  </si>
  <si>
    <t>Investitionskonzept</t>
  </si>
  <si>
    <t>Antragsteller :</t>
  </si>
  <si>
    <t>Antrag erstellt von :</t>
  </si>
  <si>
    <t>am</t>
  </si>
  <si>
    <t>Auto_öffnen</t>
  </si>
  <si>
    <t>Hilfe_Makro</t>
  </si>
  <si>
    <t>Hilfe_Definieren</t>
  </si>
  <si>
    <t>Zurück</t>
  </si>
  <si>
    <t>Bezüge</t>
  </si>
  <si>
    <t>Muster einfügen bei Hilfebezügen</t>
  </si>
  <si>
    <t>Zusatzinfo</t>
  </si>
  <si>
    <t>Einführung</t>
  </si>
  <si>
    <t>bb</t>
  </si>
  <si>
    <t>Deckblatt</t>
  </si>
  <si>
    <t>Hinweise</t>
  </si>
  <si>
    <t>I 1 a</t>
  </si>
  <si>
    <t>Tasten_Rücksetzen</t>
  </si>
  <si>
    <t>I 1 b</t>
  </si>
  <si>
    <t>I 2 a</t>
  </si>
  <si>
    <t>Hilfe aktivieren</t>
  </si>
  <si>
    <t>I 2 b</t>
  </si>
  <si>
    <t>Bezüge weiter</t>
  </si>
  <si>
    <t>I 3 a</t>
  </si>
  <si>
    <t>I 3 b</t>
  </si>
  <si>
    <t>I 5</t>
  </si>
  <si>
    <t>Anlage 1a u. 1b</t>
  </si>
  <si>
    <t>Konstanten</t>
  </si>
  <si>
    <t>ARBEITSMAPPE.AKTIVIEREN("Hinweise")</t>
  </si>
  <si>
    <t>EBl B</t>
  </si>
  <si>
    <t>EBl ILB</t>
  </si>
  <si>
    <t>EBl LVL</t>
  </si>
  <si>
    <t>V Liste</t>
  </si>
  <si>
    <t>BEI.TASTE("{ESC}";"Abbrechen_EingabeInfotext")</t>
  </si>
  <si>
    <t>BEI.TASTE("{TAB}";"Eingabe_Infotext")</t>
  </si>
  <si>
    <t>ZEILENHÖHE(;"Z1:Z3000";;1)</t>
  </si>
  <si>
    <t>ZEILENHÖHE(;("z"&amp;C23);;3)</t>
  </si>
  <si>
    <t>DATEI.SCHÜTZEN(WAHR;;SVERWEIS(c9;test2;2;FALSCH);WAHR;WAHR)</t>
  </si>
  <si>
    <t>AKTIVIEREN(T(C12))</t>
  </si>
  <si>
    <t>Weiter</t>
  </si>
  <si>
    <t>Auto_schliessen</t>
  </si>
  <si>
    <t>Eingabe_Infotext</t>
  </si>
  <si>
    <t>Abbrechen_Infotext</t>
  </si>
  <si>
    <t xml:space="preserve">                        Investitionskonzept</t>
  </si>
  <si>
    <t>I 1</t>
  </si>
  <si>
    <t>Antragsteller</t>
  </si>
  <si>
    <t>Bearbeiter</t>
  </si>
  <si>
    <t>Buchstelle</t>
  </si>
  <si>
    <t>Strasse</t>
  </si>
  <si>
    <t>Ansprechpartner</t>
  </si>
  <si>
    <t>Betriebsnr.</t>
  </si>
  <si>
    <t>PLZ / Ort</t>
  </si>
  <si>
    <t>Erstellungsdatum</t>
  </si>
  <si>
    <t>Landkreis</t>
  </si>
  <si>
    <t>Ackerzahl</t>
  </si>
  <si>
    <t xml:space="preserve">Grünlandzahl     </t>
  </si>
  <si>
    <t>benacht. Gebiet</t>
  </si>
  <si>
    <t>Fördernr. ILB</t>
  </si>
  <si>
    <t>Persönl. Voraussetzungen Betriebsleiter/Geschäftsführer</t>
  </si>
  <si>
    <t>Jahr der Hofübernahme:</t>
  </si>
  <si>
    <t>Alter:</t>
  </si>
  <si>
    <t>Geschlecht:</t>
  </si>
  <si>
    <t>Ausbildung:</t>
  </si>
  <si>
    <t>Betriebsflächen in ha</t>
  </si>
  <si>
    <t>BMELV</t>
  </si>
  <si>
    <t xml:space="preserve">IST (t) </t>
  </si>
  <si>
    <t xml:space="preserve">ZIEL (t + 4) </t>
  </si>
  <si>
    <t>Lieferrechte</t>
  </si>
  <si>
    <t>Gesamt</t>
  </si>
  <si>
    <t>Bewirtsch.</t>
  </si>
  <si>
    <t>+ Ackerfläche</t>
  </si>
  <si>
    <t>ha</t>
  </si>
  <si>
    <t>+ Dauergrünland</t>
  </si>
  <si>
    <t>+ Gewächshausfläche</t>
  </si>
  <si>
    <t>6113 +6114</t>
  </si>
  <si>
    <t>+ weinbaulich genutzte Fläche</t>
  </si>
  <si>
    <t>Weinqu. (Tafelw.),  hl  (8030)</t>
  </si>
  <si>
    <t>+ sonstige LF</t>
  </si>
  <si>
    <t>6118+6110-12</t>
  </si>
  <si>
    <t>A-Rüben, dt             (8031)</t>
  </si>
  <si>
    <t>= landw. gen.Fläche (LF)</t>
  </si>
  <si>
    <t>B-Rüben,  dt              (8032)</t>
  </si>
  <si>
    <t>+ forstwirtschaftliche Nutzfläche</t>
  </si>
  <si>
    <t>Stärkekartoffeln,  dt (8033)</t>
  </si>
  <si>
    <t>+ sonstige Flächen</t>
  </si>
  <si>
    <t>= Betriebsfläche gesamt</t>
  </si>
  <si>
    <t>Produktionsprogramm</t>
  </si>
  <si>
    <t>IST-Betrieb (t)</t>
  </si>
  <si>
    <t>ZIEL-Betrieb (t + 4)</t>
  </si>
  <si>
    <t>Pflanzenproduktion</t>
  </si>
  <si>
    <t>KTBL-Seite</t>
  </si>
  <si>
    <t>Umfang ha</t>
  </si>
  <si>
    <t>Ertrag dt/ha</t>
  </si>
  <si>
    <t>AKh/Einheit</t>
  </si>
  <si>
    <t>AKh Gesamt</t>
  </si>
  <si>
    <t>Winterweizen</t>
  </si>
  <si>
    <t>Roggen</t>
  </si>
  <si>
    <t>Wintergerste</t>
  </si>
  <si>
    <t>Triticale</t>
  </si>
  <si>
    <t>Winterraps</t>
  </si>
  <si>
    <t>Kartoffeln</t>
  </si>
  <si>
    <t>Zuckerrüben</t>
  </si>
  <si>
    <t>Silomais</t>
  </si>
  <si>
    <t>sonst. Futterbau *)</t>
  </si>
  <si>
    <t>sonstiges *)</t>
  </si>
  <si>
    <t>Tierproduktion</t>
  </si>
  <si>
    <t xml:space="preserve">Umfang </t>
  </si>
  <si>
    <t>Leistung</t>
  </si>
  <si>
    <t>Pferde</t>
  </si>
  <si>
    <t>Milchkühe</t>
  </si>
  <si>
    <t>Mastrinder</t>
  </si>
  <si>
    <t>3122+3123</t>
  </si>
  <si>
    <t>Mastschweine</t>
  </si>
  <si>
    <t>Zuchtsauen</t>
  </si>
  <si>
    <t>Schafe, Wolle</t>
  </si>
  <si>
    <t>Geflügel, Eier</t>
  </si>
  <si>
    <t>sonst. tierische Erzeugnisse</t>
  </si>
  <si>
    <t>Obst-/Garten-Weinbau</t>
  </si>
  <si>
    <t>Ertrag</t>
  </si>
  <si>
    <t xml:space="preserve">Ertrag </t>
  </si>
  <si>
    <t>Handel, Dienstleist., Nebenbetriebe</t>
  </si>
  <si>
    <t>Umfang</t>
  </si>
  <si>
    <t>Hofladen</t>
  </si>
  <si>
    <t>Brennerei</t>
  </si>
  <si>
    <t>Fremdenverkehr</t>
  </si>
  <si>
    <t>Landschaftspflege</t>
  </si>
  <si>
    <t xml:space="preserve">nicht zuteilb. Arbeiten </t>
  </si>
  <si>
    <t>für Betriebsleitung</t>
  </si>
  <si>
    <t>sonstiges</t>
  </si>
  <si>
    <t>kalkulierter Arbeitszeitbedarf insgesamt</t>
  </si>
  <si>
    <t>tatsächliche Zahl der Voll-AK</t>
  </si>
  <si>
    <t>darunter:</t>
  </si>
  <si>
    <t>nicht entlohnte Familien-Voll-AK</t>
  </si>
  <si>
    <t>entlohnte Familien-Voll-AK</t>
  </si>
  <si>
    <t>Fremd-Voll-AK</t>
  </si>
  <si>
    <t>*) Siehe Anlage 1</t>
  </si>
  <si>
    <t>**) hier die verwendete KTBL-Ausgabe für die Seitenangabe eintragen</t>
  </si>
  <si>
    <t>I 2</t>
  </si>
  <si>
    <r>
      <t xml:space="preserve">Erfolgsrechnung </t>
    </r>
    <r>
      <rPr>
        <sz val="10"/>
        <rFont val="Arial"/>
        <family val="2"/>
      </rPr>
      <t>(alle Angaben in Euro)</t>
    </r>
  </si>
  <si>
    <t>Fördernr.:</t>
  </si>
  <si>
    <t>Erstellungsdatum :</t>
  </si>
  <si>
    <t>IST</t>
  </si>
  <si>
    <t>Zieljahr</t>
  </si>
  <si>
    <t>Durchschnitt   3 J.</t>
  </si>
  <si>
    <t>Betriebserträge gesamt</t>
  </si>
  <si>
    <t>+</t>
  </si>
  <si>
    <t xml:space="preserve">  Pflanzenproduktion</t>
  </si>
  <si>
    <t xml:space="preserve">         - davon Getreide</t>
  </si>
  <si>
    <t>Summe 
2001bis 2017</t>
  </si>
  <si>
    <t xml:space="preserve">  Tierproduktion</t>
  </si>
  <si>
    <t xml:space="preserve">         - davon Kuhmilch</t>
  </si>
  <si>
    <t xml:space="preserve">   Handel, Dienstleistung und Nebenbetriebe</t>
  </si>
  <si>
    <t xml:space="preserve">         - davon Urlaub auf dem Bauernhof</t>
  </si>
  <si>
    <t>=</t>
  </si>
  <si>
    <t xml:space="preserve">   Umsatzerlöse insgesamt</t>
  </si>
  <si>
    <t>+/-</t>
  </si>
  <si>
    <t xml:space="preserve">  Bestandsveränderungen</t>
  </si>
  <si>
    <t>2347 + 2348</t>
  </si>
  <si>
    <t xml:space="preserve">  andere aktivierte Eigenleistungen</t>
  </si>
  <si>
    <t xml:space="preserve">  sonstige betriebliche Erträge</t>
  </si>
  <si>
    <t xml:space="preserve">        -   davon Zulagen und Zuschüsse</t>
  </si>
  <si>
    <t>./.</t>
  </si>
  <si>
    <t xml:space="preserve"> Betriebsaufwand gesamt</t>
  </si>
  <si>
    <t>Materialaufwand</t>
  </si>
  <si>
    <t xml:space="preserve">        - davon für Tierproduktion</t>
  </si>
  <si>
    <t>Personalaufwand</t>
  </si>
  <si>
    <t>Abschreibungen</t>
  </si>
  <si>
    <t xml:space="preserve">        - davon auf immaterielle Vermögensgegenstände (planm.)</t>
  </si>
  <si>
    <t xml:space="preserve">        - davon auf Sachanlagen (planm.)</t>
  </si>
  <si>
    <t>sonstige betriebliche Aufwendungen</t>
  </si>
  <si>
    <t xml:space="preserve">        - davon Unterhaltung Wirtschaftsgebäude</t>
  </si>
  <si>
    <t xml:space="preserve">        - davon Pacht für land- und forstwirtschaftliche Flächen</t>
  </si>
  <si>
    <t xml:space="preserve">        - davon Pacht für Lieferrechte</t>
  </si>
  <si>
    <t>Betriebsergebnis</t>
  </si>
  <si>
    <t>Finanzergebnis</t>
  </si>
  <si>
    <t xml:space="preserve">       - davon Zinsen u. ähnliche Aufwendungen</t>
  </si>
  <si>
    <t>Ergebnis der gewöhnl. Geschäftstätigkeit</t>
  </si>
  <si>
    <t>außerordentliches Ergebnis</t>
  </si>
  <si>
    <t>Steuern</t>
  </si>
  <si>
    <t>Ergebnis (Gew./Verl.; Jahresüberschuss/Jahresverlust)</t>
  </si>
  <si>
    <t>zeitraumfremde Erträge</t>
  </si>
  <si>
    <t>zeitraumfremde Aufwendungen</t>
  </si>
  <si>
    <t>Erträge aus Investitionszulage / -zuschuss</t>
  </si>
  <si>
    <t>2351-2377</t>
  </si>
  <si>
    <t>außerplanm. Abschreibungen</t>
  </si>
  <si>
    <t xml:space="preserve">bei Pers.-ges. Ergebnis Sond.betr.vermög </t>
  </si>
  <si>
    <t>bei Einzelunt. u. Pers.-ges. priv Ertragsteu.</t>
  </si>
  <si>
    <t>ordentliches Ergebnis</t>
  </si>
  <si>
    <t>Entnahmen/Ausschüttungen</t>
  </si>
  <si>
    <t>bei Einzelunt. u. Pers.-ges. vorüberg. Überführg. v. Betriebs- in Priv.verm.</t>
  </si>
  <si>
    <t>sonstige nicht nachhalt. Entnahmen / Ausschüttungen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</si>
  <si>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</si>
  <si>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</si>
  <si>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</si>
  <si>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</si>
  <si>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</si>
  <si>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ord. Ergebnis + Personalaufwand / Anzahl Voll-AK</t>
  </si>
  <si>
    <t>langfristige Kapitaldienstgrenze</t>
  </si>
  <si>
    <t>Ausschöpf. d. lfr. Kapitaldienstgrenze (%)</t>
  </si>
  <si>
    <t>um Zinsaufw. erweiter. Cash-flow II (CF)</t>
  </si>
  <si>
    <t>Über-/Unterdeck. CF zu tatsächlichem Kapitaldienst</t>
  </si>
  <si>
    <t>Aktiva</t>
  </si>
  <si>
    <t>1229</t>
  </si>
  <si>
    <t>Bilanz</t>
  </si>
  <si>
    <t>Verbindlichkeiten / Rückstellungen</t>
  </si>
  <si>
    <t>davon Verb. gegen Kreditinstituten</t>
  </si>
  <si>
    <t>sonst. Passiva (SoPo, RA)</t>
  </si>
  <si>
    <t>Eigkap. / Eigkap.ähnl. Pos.</t>
  </si>
  <si>
    <t>1499,1518/19</t>
  </si>
  <si>
    <t>Infokasten</t>
  </si>
  <si>
    <t>betriebnotwendige Voll-AK IST</t>
  </si>
  <si>
    <t>Erstellungsdatum:</t>
  </si>
  <si>
    <t xml:space="preserve"> Die zu fördernde</t>
  </si>
  <si>
    <t>Milchkuhhaltung</t>
  </si>
  <si>
    <t xml:space="preserve"> Hauptziel der zu fördernden</t>
  </si>
  <si>
    <t xml:space="preserve"> Verbesserung</t>
  </si>
  <si>
    <t xml:space="preserve"> Maßnahme wird</t>
  </si>
  <si>
    <t>Rindfleischerzeugung</t>
  </si>
  <si>
    <t xml:space="preserve"> Investition ist (ja = 1):</t>
  </si>
  <si>
    <t xml:space="preserve"> a) des Einkommens duch:</t>
  </si>
  <si>
    <t xml:space="preserve"> schwerpunktmäßig</t>
  </si>
  <si>
    <t>Schweinehaltung</t>
  </si>
  <si>
    <t xml:space="preserve">    - Rationalisierung</t>
  </si>
  <si>
    <t xml:space="preserve"> getätigt im Bereich</t>
  </si>
  <si>
    <t>Eier- u. Geflügelh.</t>
  </si>
  <si>
    <t xml:space="preserve">    - Rational. u. Aufstock.</t>
  </si>
  <si>
    <t xml:space="preserve"> (ja = 1) :</t>
  </si>
  <si>
    <t>Gartenbau</t>
  </si>
  <si>
    <t xml:space="preserve">    - Diversifizierung</t>
  </si>
  <si>
    <t>Wärmedämm./Regeltechnik.</t>
  </si>
  <si>
    <t xml:space="preserve"> b) der Arbeitsbedingungen</t>
  </si>
  <si>
    <t>sonst. Energiemaßnahmen</t>
  </si>
  <si>
    <t xml:space="preserve"> c) der Umwelt/ des Klimas</t>
  </si>
  <si>
    <t xml:space="preserve"> d) des Tierschutzes</t>
  </si>
  <si>
    <t>Direktvermarktung</t>
  </si>
  <si>
    <t xml:space="preserve"> e) des Verbraucher-</t>
  </si>
  <si>
    <t>übrige Einkommenskom.</t>
  </si>
  <si>
    <t xml:space="preserve">     schutzes</t>
  </si>
  <si>
    <t>Bewässerung</t>
  </si>
  <si>
    <t>Sonstiges</t>
  </si>
  <si>
    <t>Struktur der Maßnahme - Finanzierungsbedarf - Förderungsfähige Beträge</t>
  </si>
  <si>
    <t xml:space="preserve">Einzelbereiche der Investition  </t>
  </si>
  <si>
    <t>Investvolumen incl. MwSt</t>
  </si>
  <si>
    <t>v.d.Förderung ausgeschl. incl.MwSt.</t>
  </si>
  <si>
    <t xml:space="preserve">Ausgangs- betrag incl. MwSt </t>
  </si>
  <si>
    <t>MwSt. (nicht förderfähig)</t>
  </si>
  <si>
    <t>Ausgangs- betrag ohne MwSt</t>
  </si>
  <si>
    <t>sonstige nicht förderfähige Beträge</t>
  </si>
  <si>
    <t xml:space="preserve">förderfähiges Investitions-        volumen </t>
  </si>
  <si>
    <t>Euro</t>
  </si>
  <si>
    <t xml:space="preserve"> Landzukauf </t>
  </si>
  <si>
    <t xml:space="preserve"> Kauf Wirtschaftsgebäude</t>
  </si>
  <si>
    <t>in Euro</t>
  </si>
  <si>
    <t>Summe</t>
  </si>
  <si>
    <r>
      <t xml:space="preserve"> Wirtschaftsgebäude, </t>
    </r>
    <r>
      <rPr>
        <b/>
        <sz val="9"/>
        <rFont val="Arial"/>
        <family val="2"/>
      </rPr>
      <t>inkl. ausgewählter</t>
    </r>
    <r>
      <rPr>
        <sz val="9"/>
        <rFont val="Arial"/>
        <family val="2"/>
      </rPr>
      <t xml:space="preserve"> allg. Baunebenkosten nach DIN 276 (mit Ausnahme der Kosten der Zeilen 51 bis 54)</t>
    </r>
  </si>
  <si>
    <t xml:space="preserve">a) Milchkuhstall incl. Wirtschaftsdung-, Einstreulager </t>
  </si>
  <si>
    <t xml:space="preserve">Plätze : </t>
  </si>
  <si>
    <t>bar</t>
  </si>
  <si>
    <t>unbar</t>
  </si>
  <si>
    <t>Betreuungsaufwand</t>
  </si>
  <si>
    <t xml:space="preserve">b) Schweinestall incl. Wirtschaftsdung-, Einstreulager </t>
  </si>
  <si>
    <t>Architekten/Ingenieurleistungen</t>
  </si>
  <si>
    <t>Genehmigungsgebühren</t>
  </si>
  <si>
    <t xml:space="preserve">c) sonstige Tierarten incl. Wirtschaftsdung-, Einstreulager </t>
  </si>
  <si>
    <t>Tierart:</t>
  </si>
  <si>
    <t>förderfähiges invest. Volumen (ohne allgem. Aufwendungen)</t>
  </si>
  <si>
    <t>allgem. Aufwendungen im Verhältnis zum ff. Volumen</t>
  </si>
  <si>
    <t>d) sonstige Wirtschaftsgebäude / techn. Anlagen / Futterlager / Gewächshäuser</t>
  </si>
  <si>
    <t xml:space="preserve"> Dauerkulturen</t>
  </si>
  <si>
    <t>MwSt-satz  Dauerkulturen:</t>
  </si>
  <si>
    <t xml:space="preserve"> Betriebsvorricht., Maschinen, Geräte</t>
  </si>
  <si>
    <t xml:space="preserve"> Vieh</t>
  </si>
  <si>
    <t>MwSt-satz Vieh:</t>
  </si>
  <si>
    <t>Zukauf</t>
  </si>
  <si>
    <t>eigene Aufzucht</t>
  </si>
  <si>
    <t xml:space="preserve"> Sonstiges  </t>
  </si>
  <si>
    <t>sonstige allg. Aufwendungen</t>
  </si>
  <si>
    <t xml:space="preserve"> Summe Finanzbedarf</t>
  </si>
  <si>
    <t>Wärmedämm./Regeltechnik</t>
  </si>
  <si>
    <t>übrige Einkommenskomb.</t>
  </si>
  <si>
    <t xml:space="preserve"> d) des Verbraucher-</t>
  </si>
  <si>
    <t>förderfähiges Investitions-        volumen</t>
  </si>
  <si>
    <r>
      <t xml:space="preserve"> Wirtschaftsgebäude,</t>
    </r>
    <r>
      <rPr>
        <b/>
        <sz val="9"/>
        <rFont val="Arial"/>
        <family val="2"/>
      </rPr>
      <t xml:space="preserve"> inkl. ausgwählter </t>
    </r>
    <r>
      <rPr>
        <sz val="9"/>
        <rFont val="Arial"/>
        <family val="2"/>
      </rPr>
      <t>allg. Baunebenkosten nach DIN 276 (mit Ausnahme der Kosten der Zeilen 51 bis 54)</t>
    </r>
  </si>
  <si>
    <t>UadB./Freizeit/Erhol.</t>
  </si>
  <si>
    <t>Dienstleistungen</t>
  </si>
  <si>
    <t>Handel</t>
  </si>
  <si>
    <t>übrige Einkommensk.</t>
  </si>
  <si>
    <t xml:space="preserve"> Erschließung (nff.)</t>
  </si>
  <si>
    <t>(baulich)</t>
  </si>
  <si>
    <t>Diversifizierung</t>
  </si>
  <si>
    <r>
      <t xml:space="preserve"> Wirtschaftsgebäude,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>inkl. ausgewählter</t>
    </r>
    <r>
      <rPr>
        <sz val="9"/>
        <rFont val="Arial"/>
        <family val="2"/>
      </rPr>
      <t xml:space="preserve"> allg.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Baunebenkosten nach DIN 276 (mit Ausnahme der Kosten der Zeilen 51 bis 54)</t>
    </r>
  </si>
  <si>
    <t>a) Beherbergung</t>
  </si>
  <si>
    <t xml:space="preserve">Anzahl Betten: </t>
  </si>
  <si>
    <t>b) Maßnahmen Landtourismus</t>
  </si>
  <si>
    <t>c) Dienstleistungen</t>
  </si>
  <si>
    <t xml:space="preserve">d) sonstige Wirtschaftsgebäude / techn. Anlagen </t>
  </si>
  <si>
    <t xml:space="preserve">                          Finanzierungsmittel / Kapitaldienst</t>
  </si>
  <si>
    <t>Summe Eigenleistungen</t>
  </si>
  <si>
    <t>a) bare Eigenmittel</t>
  </si>
  <si>
    <t xml:space="preserve">    - Mwst.-Erstattung</t>
  </si>
  <si>
    <t xml:space="preserve">    - Guthaben</t>
  </si>
  <si>
    <t xml:space="preserve">    - Verkauf von Grundstücken</t>
  </si>
  <si>
    <t xml:space="preserve">    - Verkauf der Altstelle</t>
  </si>
  <si>
    <t xml:space="preserve">    - Verkauf v. Betr.vorr., Maschinen,Geräten</t>
  </si>
  <si>
    <t xml:space="preserve">    - Abgänge Vieh</t>
  </si>
  <si>
    <t xml:space="preserve">    - Abgänge Umlaufvermögen</t>
  </si>
  <si>
    <t>b) unbare Eigenleistungen</t>
  </si>
  <si>
    <t xml:space="preserve">    - Gebäude incl. Erschließung</t>
  </si>
  <si>
    <t xml:space="preserve">    - </t>
  </si>
  <si>
    <t xml:space="preserve">Summe Zuschüsse </t>
  </si>
  <si>
    <t>c) Summe Junglandwirtezuschuss</t>
  </si>
  <si>
    <t xml:space="preserve">   - Junglandwirtezuschuss </t>
  </si>
  <si>
    <t>d) Zuschüsse</t>
  </si>
  <si>
    <t xml:space="preserve">    - Zuschuss 40 %</t>
  </si>
  <si>
    <t xml:space="preserve">    - Zuschuss 50 %</t>
  </si>
  <si>
    <t xml:space="preserve">    - Zuschuss Betreuungsaufwand</t>
  </si>
  <si>
    <t>Summe Darlehen</t>
  </si>
  <si>
    <t>Konditionen der Neudarlehen:</t>
  </si>
  <si>
    <t>f) Kapitalmarktdarlehen</t>
  </si>
  <si>
    <t>Laufzeit</t>
  </si>
  <si>
    <t>Zinssatz</t>
  </si>
  <si>
    <t>Tilgungssatz *)</t>
  </si>
  <si>
    <t xml:space="preserve">Darlehen </t>
  </si>
  <si>
    <t xml:space="preserve">     - </t>
  </si>
  <si>
    <t>g) sonstige Darlehen</t>
  </si>
  <si>
    <t>Summe Finanzierungsmittel</t>
  </si>
  <si>
    <t>Kapitaldienst</t>
  </si>
  <si>
    <t>Altdarlehen (aus Anlage 2)</t>
  </si>
  <si>
    <t>Neudarlehen (aus Anlage 2)</t>
  </si>
  <si>
    <t>Kapitaldienst insgesamt</t>
  </si>
  <si>
    <t>Finanzierungsmittel</t>
  </si>
  <si>
    <t>Finanzierungsbedarf Seite 3a + 3b + 3c</t>
  </si>
  <si>
    <t>Differenz</t>
  </si>
  <si>
    <t xml:space="preserve">Anlage 1 </t>
  </si>
  <si>
    <t>Produktionsprogramm des Betriebes</t>
  </si>
  <si>
    <t>IST-Betrieb</t>
  </si>
  <si>
    <t>ZIEL Betrieb</t>
  </si>
  <si>
    <t>Anbau ha / m²</t>
  </si>
  <si>
    <t>Akh/Einheit</t>
  </si>
  <si>
    <t>Akh gesamt</t>
  </si>
  <si>
    <t>Futterbau</t>
  </si>
  <si>
    <t>Sonstiges / Gartenbau</t>
  </si>
  <si>
    <t>Tierart</t>
  </si>
  <si>
    <t>Umfang/Anzahl</t>
  </si>
  <si>
    <t>Diversifikation</t>
  </si>
  <si>
    <t>Ertrag (Euro)</t>
  </si>
  <si>
    <t xml:space="preserve">Investitionskonzept </t>
  </si>
  <si>
    <t>Fördernr. ILB:</t>
  </si>
  <si>
    <t>T</t>
  </si>
  <si>
    <t>Jahr der</t>
  </si>
  <si>
    <t>Nennbetrag</t>
  </si>
  <si>
    <t>Zins</t>
  </si>
  <si>
    <t xml:space="preserve">    Zinsbetrag ( Z )</t>
  </si>
  <si>
    <t>Tilgung</t>
  </si>
  <si>
    <t xml:space="preserve">  Tilgungsbetrag (T)</t>
  </si>
  <si>
    <t xml:space="preserve">Hilfsrechnungen </t>
  </si>
  <si>
    <t>oder</t>
  </si>
  <si>
    <t>Aufnahme</t>
  </si>
  <si>
    <t>Ablösung</t>
  </si>
  <si>
    <t>%</t>
  </si>
  <si>
    <t>A</t>
  </si>
  <si>
    <t>Ist-Jahr</t>
  </si>
  <si>
    <t>Ziel-Jahr</t>
  </si>
  <si>
    <t>Monate</t>
  </si>
  <si>
    <t>Nr. I</t>
  </si>
  <si>
    <t>Nr. II</t>
  </si>
  <si>
    <t>Nr. III</t>
  </si>
  <si>
    <t>Nr. IV</t>
  </si>
  <si>
    <t>Nr. V</t>
  </si>
  <si>
    <t>Nr. VI</t>
  </si>
  <si>
    <t>Nr. VII</t>
  </si>
  <si>
    <t>Nr. VIII</t>
  </si>
  <si>
    <t>Nr. IX</t>
  </si>
  <si>
    <t>Nr. X</t>
  </si>
  <si>
    <t>Nr. XI</t>
  </si>
  <si>
    <t>Nr. XII</t>
  </si>
  <si>
    <t>Nr. XIII</t>
  </si>
  <si>
    <t>Nr. XIV</t>
  </si>
  <si>
    <t>Nr. XV</t>
  </si>
  <si>
    <t>T o.A</t>
  </si>
  <si>
    <t xml:space="preserve">  Verbindlichkeiten, 
die neu aufgenommen werden</t>
  </si>
  <si>
    <t>Jahr der
Aufnahme</t>
  </si>
  <si>
    <t>Jahr der
Ablösung</t>
  </si>
  <si>
    <t>Nennbetrag
Euro</t>
  </si>
  <si>
    <t>Zins
%</t>
  </si>
  <si>
    <t>Tilgung
%</t>
  </si>
  <si>
    <t xml:space="preserve">          frei finanziertes Darlehen 1</t>
  </si>
  <si>
    <t xml:space="preserve">          frei finanziertes Darlehen 2</t>
  </si>
  <si>
    <t xml:space="preserve">          frei finanziertes Darlehen 3</t>
  </si>
  <si>
    <t xml:space="preserve">          frei finanziertes Darlehen 4</t>
  </si>
  <si>
    <t xml:space="preserve">          frei finanziertes Darlehen 5</t>
  </si>
  <si>
    <t xml:space="preserve">          frei finanziertes Darlehen 6</t>
  </si>
  <si>
    <t xml:space="preserve"> Jährlicher Kapitaldienst (-Z- u. -T-) der oben aufgeführten Darlehen in Euro</t>
  </si>
  <si>
    <t xml:space="preserve"> </t>
  </si>
  <si>
    <t xml:space="preserve">Summe Tilgung </t>
  </si>
  <si>
    <t xml:space="preserve">Summe Zinsen </t>
  </si>
  <si>
    <t>Kapitaldienst (Altdarlehen)</t>
  </si>
  <si>
    <t>Kapitaldienst (Neudarlehen)</t>
  </si>
  <si>
    <t>Teil I der RL</t>
  </si>
  <si>
    <t xml:space="preserve">                         Investitionsschwerpunkte / Ziele / Finanzbedarf / förderfähiges Investitionsvolumen (Teil I der Richtlinie)</t>
  </si>
  <si>
    <t xml:space="preserve">                         Investitionsschwerpunkte / Ziele / Finanzbedarf / förderfähiges Investitionsvolumen (Teil II der Richtlinie)</t>
  </si>
  <si>
    <t>Teil II der RL</t>
  </si>
  <si>
    <t xml:space="preserve">                         Investitionsschwerpunkte / Ziele / Finanzbedarf / förderfähiges Investitionsvolumen (Teil III der Richtlinie)</t>
  </si>
  <si>
    <t>Teil III der RL</t>
  </si>
  <si>
    <t xml:space="preserve">Investitionsschwerpunkte / Ziele / Finanzbedarf / förderfähiges Investitionsvolumen Teil I </t>
  </si>
  <si>
    <t>Investitionsschwerpunkte / Ziele / Finanzbedarf / förderfähiges Investitionsvolumen Teil II</t>
  </si>
  <si>
    <t>Investitionsschwerpunkte / Ziele / Finanzbedarf / förderfähiges Investitionsvolumen Teil III</t>
  </si>
  <si>
    <t>Bearbeitungsstand: 03.2025</t>
  </si>
  <si>
    <t xml:space="preserve">Direktvermarktung </t>
  </si>
  <si>
    <t xml:space="preserve">    - Zuschuss 65 %</t>
  </si>
  <si>
    <r>
      <t xml:space="preserve">   </t>
    </r>
    <r>
      <rPr>
        <sz val="9"/>
        <rFont val="Arial"/>
        <family val="2"/>
      </rPr>
      <t xml:space="preserve"> - Zuschuss 60 % </t>
    </r>
  </si>
  <si>
    <t>Hilfstabelle Teil I der RL: Prüfung der 12 %-Grenze der allgem. Aufwendungen</t>
  </si>
  <si>
    <t>Hilfstabelle Teil II der RL: Prüfung der 12 %-Grenze der allgem. Aufwendungen</t>
  </si>
  <si>
    <t>Hilfstabelle Teil III der RL: Prüfung der 12 %-Grenze der allgem. Aufwendungen</t>
  </si>
  <si>
    <t>betr.-notw. Voll-AK (1800 Akh/J.)</t>
  </si>
  <si>
    <t xml:space="preserve"> beachte "De-minimis-VO" ; max. 300,- TEuro in 3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</si>
</sst>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[=0]&quot;&quot;;[&lt;0]\-#,##0;#,##0&quot;  &quot;"/>
    <numFmt numFmtId="165" formatCode="[=0]&quot;&quot;;[&lt;0]\-General;General&quot;  &quot;"/>
    <numFmt numFmtId="166" formatCode="[=0]&quot;&quot;;[&lt;0]0.0;0.0\ "/>
    <numFmt numFmtId="167" formatCode="[=0]&quot;&quot;;[&lt;0]\-0.0%;0.0%&quot;  &quot;"/>
    <numFmt numFmtId="168" formatCode="[=0]&quot;&quot;;[&lt;0]0.00;0.00"/>
    <numFmt numFmtId="169" formatCode="[=0]&quot;&quot;;[&lt;0]&quot;&quot;;dd/mm\ yyyy&quot;  &quot;"/>
    <numFmt numFmtId="170" formatCode="[=0]&quot;&quot;;[&lt;0]0.0000;0.0000"/>
    <numFmt numFmtId="171" formatCode="#,##0.00&quot; € &quot;;\-#,##0.00&quot; € &quot;;&quot; -&quot;#&quot; € &quot;;@\ "/>
    <numFmt numFmtId="172" formatCode="d/\ mmmm\ yyyy"/>
    <numFmt numFmtId="173" formatCode="#,##0.0"/>
    <numFmt numFmtId="174" formatCode="[=0]&quot;&quot;;[&lt;0]\-0.0;0.0&quot;  &quot;"/>
    <numFmt numFmtId="175" formatCode="[=0]&quot;&quot;;[&lt;0]\-0;0&quot;  &quot;"/>
    <numFmt numFmtId="176" formatCode="dd\-mmm\-yy"/>
    <numFmt numFmtId="177" formatCode="#,##0&quot; Euro&quot;"/>
    <numFmt numFmtId="178" formatCode="[=0]\0;[&lt;0]\-#,##0;#,##0"/>
    <numFmt numFmtId="179" formatCode="0.0%"/>
    <numFmt numFmtId="180" formatCode="General;[Red]\-General"/>
    <numFmt numFmtId="181" formatCode="General&quot; ha&quot;"/>
    <numFmt numFmtId="182" formatCode="#,##0.00;[Red]\-#,##0.00"/>
    <numFmt numFmtId="183" formatCode="#,##0.0;[Red]\-#,##0.0"/>
    <numFmt numFmtId="184" formatCode="#,##0&quot; DM&quot;"/>
    <numFmt numFmtId="185" formatCode="#,##0;[Red]\-#,##0"/>
    <numFmt numFmtId="186" formatCode="[&gt;5]&quot;Achtung&quot;;[&lt;0]\-General;General&quot;  &quot;"/>
    <numFmt numFmtId="187" formatCode="[=0]&quot;&quot;;[&lt;0]&quot;&quot;;dd/mm/yyyy&quot;  &quot;"/>
    <numFmt numFmtId="188" formatCode="0.000%"/>
    <numFmt numFmtId="189" formatCode="[=0]&quot;&quot;;[&lt;0]#,##0;#,##0\ "/>
  </numFmts>
  <fonts count="44" x14ac:knownFonts="1"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24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color indexed="12"/>
      <name val="Arial"/>
      <family val="2"/>
    </font>
    <font>
      <sz val="8"/>
      <color indexed="8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i/>
      <sz val="9"/>
      <name val="Arial"/>
      <family val="2"/>
    </font>
    <font>
      <sz val="6"/>
      <name val="Arial"/>
      <family val="2"/>
    </font>
    <font>
      <u/>
      <sz val="9"/>
      <name val="Arial"/>
      <family val="2"/>
    </font>
    <font>
      <b/>
      <sz val="14"/>
      <name val="Arial Black"/>
      <family val="2"/>
    </font>
    <font>
      <u/>
      <sz val="9"/>
      <color indexed="12"/>
      <name val="Arial"/>
      <family val="2"/>
    </font>
    <font>
      <sz val="14"/>
      <name val="Arial Black"/>
      <family val="2"/>
    </font>
    <font>
      <sz val="9"/>
      <name val="Arial Black"/>
      <family val="2"/>
    </font>
    <font>
      <b/>
      <u/>
      <sz val="18"/>
      <color indexed="9"/>
      <name val="Arial"/>
      <family val="2"/>
    </font>
    <font>
      <sz val="10"/>
      <name val="Arial Black"/>
      <family val="2"/>
    </font>
    <font>
      <b/>
      <sz val="9"/>
      <color indexed="8"/>
      <name val="Arial"/>
      <family val="2"/>
    </font>
    <font>
      <sz val="10"/>
      <color indexed="8"/>
      <name val="Arial Black"/>
      <family val="2"/>
    </font>
    <font>
      <b/>
      <sz val="8"/>
      <color indexed="8"/>
      <name val="Arial"/>
      <family val="2"/>
    </font>
    <font>
      <sz val="18"/>
      <color indexed="8"/>
      <name val="Arial"/>
      <family val="2"/>
    </font>
    <font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  <font>
      <sz val="14"/>
      <color rgb="FF0000FF"/>
      <name val="Arial"/>
      <family val="2"/>
    </font>
    <font>
      <b/>
      <sz val="10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/>
    <xf numFmtId="164" fontId="36" fillId="0" borderId="0" applyFill="0" applyBorder="0" applyAlignment="0" applyProtection="0"/>
    <xf numFmtId="165" fontId="1" fillId="2" borderId="1">
      <alignment horizontal="center" vertical="center"/>
    </xf>
    <xf numFmtId="165" fontId="1" fillId="2" borderId="1">
      <alignment horizontal="center" vertical="center"/>
    </xf>
    <xf numFmtId="165" fontId="1" fillId="2" borderId="1">
      <alignment horizontal="center" vertical="center"/>
    </xf>
    <xf numFmtId="166" fontId="36" fillId="0" borderId="0" applyFill="0" applyBorder="0" applyAlignment="0" applyProtection="0"/>
    <xf numFmtId="167" fontId="36" fillId="0" borderId="0" applyFill="0" applyBorder="0" applyAlignment="0" applyProtection="0"/>
    <xf numFmtId="168" fontId="36" fillId="0" borderId="0" applyFill="0" applyBorder="0" applyAlignment="0" applyProtection="0"/>
    <xf numFmtId="169" fontId="36" fillId="0" borderId="0" applyFill="0" applyBorder="0" applyAlignment="0" applyProtection="0"/>
    <xf numFmtId="170" fontId="36" fillId="0" borderId="0" applyFill="0" applyBorder="0" applyAlignment="0" applyProtection="0"/>
    <xf numFmtId="165" fontId="36" fillId="0" borderId="0" applyFill="0" applyBorder="0" applyAlignment="0" applyProtection="0"/>
    <xf numFmtId="171" fontId="36" fillId="0" borderId="0" applyFill="0" applyBorder="0" applyAlignment="0" applyProtection="0"/>
    <xf numFmtId="0" fontId="15" fillId="0" borderId="0" applyNumberFormat="0" applyFill="0" applyBorder="0" applyAlignment="0" applyProtection="0"/>
    <xf numFmtId="9" fontId="36" fillId="0" borderId="0" applyFill="0" applyBorder="0" applyAlignment="0" applyProtection="0"/>
  </cellStyleXfs>
  <cellXfs count="737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172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6" fontId="0" fillId="3" borderId="0" xfId="0" applyNumberFormat="1" applyFont="1" applyFill="1" applyAlignment="1" applyProtection="1">
      <alignment horizontal="center"/>
      <protection locked="0"/>
    </xf>
    <xf numFmtId="0" fontId="0" fillId="0" borderId="0" xfId="0" applyFont="1"/>
    <xf numFmtId="0" fontId="0" fillId="4" borderId="0" xfId="0" applyFont="1" applyFill="1"/>
    <xf numFmtId="0" fontId="0" fillId="4" borderId="0" xfId="0" applyFont="1" applyFill="1" applyBorder="1"/>
    <xf numFmtId="0" fontId="0" fillId="0" borderId="0" xfId="0" applyFont="1" applyBorder="1"/>
    <xf numFmtId="0" fontId="0" fillId="5" borderId="0" xfId="0" applyFill="1"/>
    <xf numFmtId="0" fontId="0" fillId="0" borderId="0" xfId="0" applyNumberFormat="1"/>
    <xf numFmtId="0" fontId="0" fillId="6" borderId="0" xfId="0" applyFont="1" applyFill="1"/>
    <xf numFmtId="0" fontId="0" fillId="0" borderId="0" xfId="0" applyFont="1" applyFill="1"/>
    <xf numFmtId="0" fontId="1" fillId="0" borderId="0" xfId="0" applyNumberFormat="1" applyFont="1" applyAlignment="1" applyProtection="1">
      <alignment vertical="center"/>
      <protection locked="0"/>
    </xf>
    <xf numFmtId="173" fontId="1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left" vertical="center"/>
      <protection hidden="1"/>
    </xf>
    <xf numFmtId="174" fontId="1" fillId="0" borderId="0" xfId="0" applyNumberFormat="1" applyFont="1" applyAlignment="1" applyProtection="1">
      <alignment vertical="center"/>
      <protection hidden="1"/>
    </xf>
    <xf numFmtId="174" fontId="7" fillId="0" borderId="0" xfId="0" applyNumberFormat="1" applyFont="1" applyAlignment="1" applyProtection="1">
      <alignment vertical="center"/>
      <protection hidden="1"/>
    </xf>
    <xf numFmtId="175" fontId="8" fillId="0" borderId="0" xfId="0" applyNumberFormat="1" applyFont="1" applyAlignment="1" applyProtection="1">
      <alignment horizontal="center" vertical="center"/>
      <protection hidden="1"/>
    </xf>
    <xf numFmtId="174" fontId="1" fillId="0" borderId="2" xfId="0" applyNumberFormat="1" applyFont="1" applyBorder="1" applyAlignment="1" applyProtection="1">
      <alignment vertical="center"/>
      <protection hidden="1"/>
    </xf>
    <xf numFmtId="174" fontId="1" fillId="0" borderId="3" xfId="0" applyNumberFormat="1" applyFont="1" applyBorder="1" applyAlignment="1" applyProtection="1">
      <alignment vertical="center"/>
      <protection hidden="1"/>
    </xf>
    <xf numFmtId="174" fontId="1" fillId="0" borderId="4" xfId="0" applyNumberFormat="1" applyFont="1" applyBorder="1" applyAlignment="1" applyProtection="1">
      <alignment vertical="center"/>
      <protection hidden="1"/>
    </xf>
    <xf numFmtId="174" fontId="9" fillId="0" borderId="4" xfId="0" applyNumberFormat="1" applyFont="1" applyBorder="1" applyAlignment="1" applyProtection="1">
      <alignment vertical="center"/>
      <protection hidden="1"/>
    </xf>
    <xf numFmtId="174" fontId="10" fillId="0" borderId="5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hidden="1"/>
    </xf>
    <xf numFmtId="0" fontId="12" fillId="0" borderId="7" xfId="0" applyNumberFormat="1" applyFont="1" applyBorder="1" applyAlignment="1" applyProtection="1">
      <alignment horizontal="left" vertical="center"/>
    </xf>
    <xf numFmtId="173" fontId="10" fillId="0" borderId="8" xfId="0" applyNumberFormat="1" applyFont="1" applyBorder="1" applyAlignment="1" applyProtection="1">
      <alignment horizontal="left" vertical="center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Border="1" applyAlignment="1" applyProtection="1">
      <alignment vertical="center"/>
    </xf>
    <xf numFmtId="173" fontId="10" fillId="0" borderId="8" xfId="0" applyNumberFormat="1" applyFont="1" applyBorder="1" applyAlignment="1" applyProtection="1">
      <alignment vertical="center"/>
    </xf>
    <xf numFmtId="0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7" borderId="1" xfId="0" applyNumberFormat="1" applyFont="1" applyFill="1" applyBorder="1" applyAlignment="1" applyProtection="1">
      <alignment vertical="center"/>
      <protection locked="0"/>
    </xf>
    <xf numFmtId="176" fontId="10" fillId="0" borderId="8" xfId="0" applyNumberFormat="1" applyFont="1" applyFill="1" applyBorder="1" applyAlignment="1" applyProtection="1">
      <alignment vertical="center"/>
    </xf>
    <xf numFmtId="0" fontId="2" fillId="3" borderId="10" xfId="0" applyNumberFormat="1" applyFont="1" applyFill="1" applyBorder="1" applyAlignment="1" applyProtection="1">
      <alignment vertical="center"/>
      <protection locked="0"/>
    </xf>
    <xf numFmtId="0" fontId="1" fillId="3" borderId="10" xfId="0" applyNumberFormat="1" applyFont="1" applyFill="1" applyBorder="1" applyAlignment="1" applyProtection="1">
      <alignment vertical="center"/>
      <protection locked="0"/>
    </xf>
    <xf numFmtId="173" fontId="10" fillId="0" borderId="7" xfId="0" applyNumberFormat="1" applyFont="1" applyBorder="1" applyAlignment="1" applyProtection="1">
      <alignment vertical="center"/>
    </xf>
    <xf numFmtId="0" fontId="2" fillId="7" borderId="10" xfId="0" applyNumberFormat="1" applyFont="1" applyFill="1" applyBorder="1" applyAlignment="1" applyProtection="1">
      <alignment vertical="center"/>
      <protection locked="0"/>
    </xf>
    <xf numFmtId="0" fontId="1" fillId="0" borderId="8" xfId="0" applyNumberFormat="1" applyFont="1" applyFill="1" applyBorder="1" applyAlignment="1" applyProtection="1">
      <alignment vertical="center"/>
    </xf>
    <xf numFmtId="0" fontId="2" fillId="7" borderId="9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hidden="1"/>
    </xf>
    <xf numFmtId="0" fontId="9" fillId="0" borderId="11" xfId="0" applyNumberFormat="1" applyFont="1" applyBorder="1" applyAlignment="1" applyProtection="1">
      <alignment vertical="center"/>
    </xf>
    <xf numFmtId="0" fontId="9" fillId="0" borderId="3" xfId="0" applyNumberFormat="1" applyFont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vertical="center"/>
    </xf>
    <xf numFmtId="0" fontId="2" fillId="0" borderId="3" xfId="0" applyNumberFormat="1" applyFont="1" applyBorder="1" applyAlignment="1" applyProtection="1">
      <alignment vertical="center"/>
    </xf>
    <xf numFmtId="173" fontId="2" fillId="0" borderId="3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vertical="center"/>
    </xf>
    <xf numFmtId="0" fontId="13" fillId="0" borderId="3" xfId="0" applyNumberFormat="1" applyFont="1" applyBorder="1" applyAlignment="1" applyProtection="1">
      <alignment vertical="center"/>
    </xf>
    <xf numFmtId="0" fontId="13" fillId="0" borderId="5" xfId="0" applyNumberFormat="1" applyFont="1" applyBorder="1" applyAlignment="1" applyProtection="1">
      <alignment vertical="center"/>
    </xf>
    <xf numFmtId="0" fontId="10" fillId="0" borderId="12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vertical="center"/>
      <protection locked="0"/>
    </xf>
    <xf numFmtId="0" fontId="3" fillId="7" borderId="13" xfId="0" applyNumberFormat="1" applyFont="1" applyFill="1" applyBorder="1" applyAlignment="1" applyProtection="1">
      <alignment vertical="center" wrapText="1"/>
      <protection locked="0"/>
    </xf>
    <xf numFmtId="0" fontId="2" fillId="7" borderId="13" xfId="0" applyNumberFormat="1" applyFont="1" applyFill="1" applyBorder="1" applyAlignment="1" applyProtection="1">
      <alignment vertical="center"/>
      <protection locked="0"/>
    </xf>
    <xf numFmtId="0" fontId="2" fillId="2" borderId="13" xfId="0" applyNumberFormat="1" applyFont="1" applyFill="1" applyBorder="1" applyAlignment="1" applyProtection="1">
      <alignment vertical="center"/>
    </xf>
    <xf numFmtId="0" fontId="10" fillId="0" borderId="1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9" fillId="0" borderId="11" xfId="0" applyNumberFormat="1" applyFont="1" applyBorder="1" applyAlignment="1" applyProtection="1">
      <alignment horizontal="left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10" fillId="0" borderId="11" xfId="0" applyNumberFormat="1" applyFont="1" applyBorder="1" applyAlignment="1" applyProtection="1">
      <alignment horizontal="center" vertical="center"/>
    </xf>
    <xf numFmtId="1" fontId="10" fillId="0" borderId="15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left" vertical="center"/>
    </xf>
    <xf numFmtId="0" fontId="1" fillId="0" borderId="3" xfId="0" applyNumberFormat="1" applyFont="1" applyBorder="1" applyAlignment="1" applyProtection="1">
      <alignment horizontal="left" vertical="center"/>
    </xf>
    <xf numFmtId="0" fontId="14" fillId="0" borderId="11" xfId="0" applyNumberFormat="1" applyFont="1" applyBorder="1" applyAlignment="1" applyProtection="1">
      <alignment horizontal="center" vertical="center"/>
    </xf>
    <xf numFmtId="0" fontId="10" fillId="0" borderId="16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0" fillId="0" borderId="7" xfId="0" applyNumberFormat="1" applyFont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1" fillId="8" borderId="7" xfId="0" applyNumberFormat="1" applyFont="1" applyFill="1" applyBorder="1" applyAlignment="1" applyProtection="1">
      <alignment horizontal="center" vertical="center"/>
    </xf>
    <xf numFmtId="0" fontId="10" fillId="8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horizontal="right" vertical="center"/>
    </xf>
    <xf numFmtId="0" fontId="2" fillId="0" borderId="17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4" fontId="15" fillId="3" borderId="7" xfId="12" applyNumberFormat="1" applyFill="1" applyBorder="1" applyAlignment="1" applyProtection="1">
      <alignment horizontal="center" vertical="center" wrapText="1"/>
      <protection locked="0"/>
    </xf>
    <xf numFmtId="0" fontId="10" fillId="2" borderId="18" xfId="0" applyNumberFormat="1" applyFont="1" applyFill="1" applyBorder="1" applyAlignment="1" applyProtection="1">
      <alignment vertical="center"/>
    </xf>
    <xf numFmtId="4" fontId="11" fillId="7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vertical="center"/>
    </xf>
    <xf numFmtId="0" fontId="16" fillId="0" borderId="7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</xf>
    <xf numFmtId="4" fontId="9" fillId="0" borderId="7" xfId="0" applyNumberFormat="1" applyFont="1" applyBorder="1" applyAlignment="1" applyProtection="1">
      <alignment horizontal="center" vertical="center"/>
    </xf>
    <xf numFmtId="4" fontId="9" fillId="0" borderId="12" xfId="0" applyNumberFormat="1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vertical="center"/>
    </xf>
    <xf numFmtId="0" fontId="9" fillId="0" borderId="7" xfId="0" applyNumberFormat="1" applyFont="1" applyBorder="1" applyAlignment="1" applyProtection="1">
      <alignment horizontal="left" vertical="center"/>
    </xf>
    <xf numFmtId="4" fontId="9" fillId="0" borderId="19" xfId="0" applyNumberFormat="1" applyFont="1" applyBorder="1" applyAlignment="1" applyProtection="1">
      <alignment horizontal="center" vertical="center"/>
    </xf>
    <xf numFmtId="4" fontId="9" fillId="2" borderId="2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horizontal="left" vertical="center"/>
    </xf>
    <xf numFmtId="0" fontId="1" fillId="0" borderId="12" xfId="0" applyNumberFormat="1" applyFont="1" applyBorder="1" applyAlignment="1" applyProtection="1">
      <alignment vertical="center" wrapText="1"/>
    </xf>
    <xf numFmtId="173" fontId="10" fillId="0" borderId="0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left" vertical="center"/>
    </xf>
    <xf numFmtId="0" fontId="10" fillId="8" borderId="7" xfId="0" applyNumberFormat="1" applyFont="1" applyFill="1" applyBorder="1" applyAlignment="1" applyProtection="1">
      <alignment horizontal="center" vertical="center"/>
    </xf>
    <xf numFmtId="173" fontId="10" fillId="2" borderId="7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 vertical="center"/>
      <protection locked="0"/>
    </xf>
    <xf numFmtId="173" fontId="11" fillId="7" borderId="7" xfId="0" applyNumberFormat="1" applyFont="1" applyFill="1" applyBorder="1" applyAlignment="1" applyProtection="1">
      <alignment horizontal="center" vertical="center"/>
      <protection locked="0"/>
    </xf>
    <xf numFmtId="173" fontId="1" fillId="7" borderId="7" xfId="0" applyNumberFormat="1" applyFont="1" applyFill="1" applyBorder="1" applyAlignment="1" applyProtection="1">
      <alignment horizontal="center" vertical="center"/>
      <protection locked="0"/>
    </xf>
    <xf numFmtId="173" fontId="1" fillId="9" borderId="7" xfId="0" applyNumberFormat="1" applyFont="1" applyFill="1" applyBorder="1" applyAlignment="1" applyProtection="1">
      <alignment horizontal="center" vertical="center"/>
      <protection locked="0"/>
    </xf>
    <xf numFmtId="173" fontId="1" fillId="2" borderId="7" xfId="0" applyNumberFormat="1" applyFont="1" applyFill="1" applyBorder="1" applyAlignment="1" applyProtection="1">
      <alignment horizontal="center" vertical="center"/>
    </xf>
    <xf numFmtId="173" fontId="1" fillId="2" borderId="17" xfId="0" applyNumberFormat="1" applyFont="1" applyFill="1" applyBorder="1" applyAlignment="1" applyProtection="1">
      <alignment horizontal="center" vertical="center"/>
    </xf>
    <xf numFmtId="173" fontId="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hidden="1"/>
    </xf>
    <xf numFmtId="173" fontId="1" fillId="0" borderId="1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</xf>
    <xf numFmtId="173" fontId="10" fillId="0" borderId="7" xfId="0" applyNumberFormat="1" applyFont="1" applyBorder="1" applyAlignment="1" applyProtection="1">
      <alignment horizontal="center" vertical="center"/>
    </xf>
    <xf numFmtId="173" fontId="10" fillId="0" borderId="17" xfId="0" applyNumberFormat="1" applyFont="1" applyBorder="1" applyAlignment="1" applyProtection="1">
      <alignment horizontal="center" vertical="center"/>
    </xf>
    <xf numFmtId="173" fontId="1" fillId="0" borderId="17" xfId="0" applyNumberFormat="1" applyFont="1" applyBorder="1" applyAlignment="1" applyProtection="1">
      <alignment horizontal="center" vertical="center"/>
    </xf>
    <xf numFmtId="0" fontId="1" fillId="8" borderId="7" xfId="0" applyNumberFormat="1" applyFont="1" applyFill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left" vertical="center"/>
    </xf>
    <xf numFmtId="0" fontId="10" fillId="0" borderId="8" xfId="0" applyNumberFormat="1" applyFont="1" applyBorder="1" applyAlignment="1" applyProtection="1">
      <alignment horizontal="right" vertical="center"/>
    </xf>
    <xf numFmtId="0" fontId="1" fillId="0" borderId="8" xfId="0" applyNumberFormat="1" applyFont="1" applyBorder="1" applyAlignment="1" applyProtection="1">
      <alignment vertical="center"/>
    </xf>
    <xf numFmtId="0" fontId="9" fillId="0" borderId="21" xfId="0" applyNumberFormat="1" applyFont="1" applyBorder="1" applyAlignment="1" applyProtection="1">
      <alignment vertical="center"/>
    </xf>
    <xf numFmtId="0" fontId="1" fillId="0" borderId="22" xfId="0" applyNumberFormat="1" applyFont="1" applyBorder="1" applyAlignment="1" applyProtection="1">
      <alignment vertical="center"/>
    </xf>
    <xf numFmtId="173" fontId="1" fillId="0" borderId="21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>
      <alignment horizontal="center" vertical="center"/>
    </xf>
    <xf numFmtId="173" fontId="1" fillId="0" borderId="23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9" fillId="0" borderId="24" xfId="0" applyNumberFormat="1" applyFont="1" applyBorder="1" applyAlignment="1" applyProtection="1">
      <alignment vertical="center"/>
    </xf>
    <xf numFmtId="0" fontId="1" fillId="0" borderId="25" xfId="0" applyNumberFormat="1" applyFont="1" applyBorder="1" applyAlignment="1" applyProtection="1">
      <alignment vertical="center"/>
    </xf>
    <xf numFmtId="173" fontId="1" fillId="0" borderId="24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173" fontId="1" fillId="0" borderId="26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vertical="center"/>
    </xf>
    <xf numFmtId="0" fontId="10" fillId="0" borderId="8" xfId="0" applyNumberFormat="1" applyFont="1" applyBorder="1" applyAlignment="1" applyProtection="1">
      <alignment vertical="center"/>
    </xf>
    <xf numFmtId="177" fontId="10" fillId="0" borderId="27" xfId="0" applyNumberFormat="1" applyFont="1" applyBorder="1" applyAlignment="1" applyProtection="1">
      <alignment horizontal="left" vertical="center"/>
    </xf>
    <xf numFmtId="173" fontId="1" fillId="3" borderId="9" xfId="0" applyNumberFormat="1" applyFont="1" applyFill="1" applyBorder="1" applyAlignment="1" applyProtection="1">
      <alignment horizontal="center" vertical="center"/>
      <protection locked="0"/>
    </xf>
    <xf numFmtId="173" fontId="1" fillId="0" borderId="7" xfId="0" applyNumberFormat="1" applyFont="1" applyBorder="1" applyAlignment="1" applyProtection="1">
      <alignment horizontal="center" vertical="center"/>
    </xf>
    <xf numFmtId="0" fontId="10" fillId="0" borderId="12" xfId="0" applyNumberFormat="1" applyFont="1" applyBorder="1" applyAlignment="1" applyProtection="1">
      <alignment vertical="center"/>
    </xf>
    <xf numFmtId="0" fontId="1" fillId="0" borderId="28" xfId="0" applyNumberFormat="1" applyFont="1" applyBorder="1" applyAlignment="1" applyProtection="1">
      <alignment vertical="center"/>
    </xf>
    <xf numFmtId="173" fontId="1" fillId="0" borderId="9" xfId="0" applyNumberFormat="1" applyFont="1" applyBorder="1" applyAlignment="1" applyProtection="1">
      <alignment horizontal="center" vertical="center"/>
    </xf>
    <xf numFmtId="177" fontId="10" fillId="0" borderId="28" xfId="0" applyNumberFormat="1" applyFont="1" applyBorder="1" applyAlignment="1" applyProtection="1">
      <alignment horizontal="left" vertical="center"/>
    </xf>
    <xf numFmtId="0" fontId="10" fillId="0" borderId="29" xfId="0" applyNumberFormat="1" applyFont="1" applyBorder="1" applyAlignment="1" applyProtection="1">
      <alignment vertical="center"/>
    </xf>
    <xf numFmtId="0" fontId="10" fillId="0" borderId="30" xfId="0" applyNumberFormat="1" applyFont="1" applyBorder="1" applyAlignment="1" applyProtection="1">
      <alignment vertical="center"/>
    </xf>
    <xf numFmtId="177" fontId="10" fillId="0" borderId="31" xfId="0" applyNumberFormat="1" applyFont="1" applyBorder="1" applyAlignment="1" applyProtection="1">
      <alignment horizontal="left" vertical="center"/>
    </xf>
    <xf numFmtId="173" fontId="1" fillId="0" borderId="8" xfId="0" applyNumberFormat="1" applyFont="1" applyBorder="1" applyAlignment="1" applyProtection="1">
      <alignment vertical="center"/>
    </xf>
    <xf numFmtId="173" fontId="1" fillId="0" borderId="9" xfId="0" applyNumberFormat="1" applyFont="1" applyBorder="1" applyAlignment="1" applyProtection="1">
      <alignment vertical="center"/>
    </xf>
    <xf numFmtId="1" fontId="11" fillId="0" borderId="32" xfId="0" applyNumberFormat="1" applyFont="1" applyBorder="1" applyAlignment="1" applyProtection="1">
      <alignment horizontal="center" vertical="center"/>
      <protection hidden="1"/>
    </xf>
    <xf numFmtId="0" fontId="1" fillId="0" borderId="33" xfId="0" applyNumberFormat="1" applyFont="1" applyBorder="1" applyAlignment="1" applyProtection="1">
      <alignment vertical="center"/>
    </xf>
    <xf numFmtId="0" fontId="10" fillId="0" borderId="13" xfId="0" applyNumberFormat="1" applyFont="1" applyBorder="1" applyAlignment="1" applyProtection="1">
      <alignment horizontal="right" vertical="center"/>
    </xf>
    <xf numFmtId="0" fontId="1" fillId="0" borderId="13" xfId="0" applyNumberFormat="1" applyFont="1" applyBorder="1" applyAlignment="1" applyProtection="1">
      <alignment vertical="center"/>
    </xf>
    <xf numFmtId="173" fontId="1" fillId="0" borderId="13" xfId="0" applyNumberFormat="1" applyFont="1" applyBorder="1" applyAlignment="1" applyProtection="1">
      <alignment vertical="center"/>
    </xf>
    <xf numFmtId="173" fontId="1" fillId="0" borderId="34" xfId="0" applyNumberFormat="1" applyFont="1" applyBorder="1" applyAlignment="1" applyProtection="1">
      <alignment vertical="center"/>
    </xf>
    <xf numFmtId="173" fontId="1" fillId="2" borderId="0" xfId="0" applyNumberFormat="1" applyFont="1" applyFill="1" applyAlignment="1" applyProtection="1">
      <alignment vertical="center"/>
      <protection locked="0"/>
    </xf>
    <xf numFmtId="0" fontId="1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8" fillId="0" borderId="0" xfId="0" applyNumberFormat="1" applyFont="1" applyAlignment="1" applyProtection="1">
      <alignment horizontal="center"/>
    </xf>
    <xf numFmtId="0" fontId="1" fillId="0" borderId="2" xfId="0" applyNumberFormat="1" applyFont="1" applyBorder="1" applyAlignment="1" applyProtection="1"/>
    <xf numFmtId="0" fontId="4" fillId="0" borderId="3" xfId="0" applyNumberFormat="1" applyFont="1" applyBorder="1" applyAlignment="1" applyProtection="1"/>
    <xf numFmtId="0" fontId="4" fillId="0" borderId="3" xfId="0" applyNumberFormat="1" applyFont="1" applyBorder="1" applyAlignment="1" applyProtection="1">
      <alignment horizontal="center"/>
    </xf>
    <xf numFmtId="0" fontId="6" fillId="0" borderId="3" xfId="0" applyNumberFormat="1" applyFont="1" applyBorder="1" applyAlignment="1" applyProtection="1">
      <alignment horizontal="left" vertical="center"/>
    </xf>
    <xf numFmtId="0" fontId="4" fillId="0" borderId="18" xfId="0" applyNumberFormat="1" applyFont="1" applyBorder="1" applyAlignment="1" applyProtection="1">
      <protection locked="0"/>
    </xf>
    <xf numFmtId="0" fontId="10" fillId="0" borderId="6" xfId="0" applyNumberFormat="1" applyFont="1" applyBorder="1" applyAlignment="1" applyProtection="1">
      <alignment horizontal="left" vertical="center"/>
    </xf>
    <xf numFmtId="0" fontId="10" fillId="0" borderId="8" xfId="0" applyNumberFormat="1" applyFont="1" applyBorder="1" applyAlignment="1" applyProtection="1"/>
    <xf numFmtId="0" fontId="16" fillId="0" borderId="8" xfId="0" applyNumberFormat="1" applyFont="1" applyBorder="1" applyAlignment="1" applyProtection="1">
      <alignment horizontal="center" vertical="center"/>
    </xf>
    <xf numFmtId="3" fontId="10" fillId="2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9" fillId="0" borderId="18" xfId="0" applyNumberFormat="1" applyFont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right" vertical="center"/>
    </xf>
    <xf numFmtId="14" fontId="10" fillId="0" borderId="0" xfId="0" applyNumberFormat="1" applyFont="1" applyAlignment="1" applyProtection="1">
      <alignment horizontal="center" vertical="center"/>
    </xf>
    <xf numFmtId="0" fontId="1" fillId="0" borderId="6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8" xfId="0" applyNumberFormat="1" applyFont="1" applyBorder="1" applyAlignment="1" applyProtection="1">
      <alignment horizontal="left" vertical="center"/>
    </xf>
    <xf numFmtId="0" fontId="1" fillId="0" borderId="8" xfId="0" applyNumberFormat="1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 vertical="center"/>
    </xf>
    <xf numFmtId="0" fontId="10" fillId="2" borderId="12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>
      <alignment horizontal="left"/>
    </xf>
    <xf numFmtId="0" fontId="9" fillId="0" borderId="4" xfId="0" applyNumberFormat="1" applyFont="1" applyBorder="1" applyAlignment="1" applyProtection="1">
      <alignment horizontal="left"/>
    </xf>
    <xf numFmtId="0" fontId="1" fillId="0" borderId="3" xfId="0" applyNumberFormat="1" applyFont="1" applyBorder="1" applyAlignment="1" applyProtection="1">
      <alignment horizontal="center"/>
    </xf>
    <xf numFmtId="3" fontId="9" fillId="2" borderId="11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Border="1" applyAlignment="1" applyProtection="1">
      <alignment horizontal="center"/>
      <protection locked="0"/>
    </xf>
    <xf numFmtId="178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Border="1" applyAlignment="1" applyProtection="1">
      <alignment vertical="center"/>
    </xf>
    <xf numFmtId="0" fontId="12" fillId="0" borderId="7" xfId="0" applyNumberFormat="1" applyFont="1" applyBorder="1" applyAlignment="1" applyProtection="1">
      <alignment horizontal="center" vertical="center" wrapText="1"/>
    </xf>
    <xf numFmtId="178" fontId="18" fillId="3" borderId="7" xfId="0" applyNumberFormat="1" applyFont="1" applyFill="1" applyBorder="1" applyAlignment="1" applyProtection="1">
      <alignment horizontal="center" vertical="center"/>
      <protection locked="0"/>
    </xf>
    <xf numFmtId="3" fontId="18" fillId="2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Border="1" applyAlignment="1" applyProtection="1">
      <alignment horizontal="center" vertical="center"/>
    </xf>
    <xf numFmtId="0" fontId="9" fillId="0" borderId="12" xfId="0" applyNumberFormat="1" applyFont="1" applyBorder="1" applyAlignment="1" applyProtection="1">
      <alignment horizontal="center" vertical="center"/>
    </xf>
    <xf numFmtId="3" fontId="9" fillId="0" borderId="7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>
      <alignment horizontal="center" vertical="center" textRotation="90"/>
    </xf>
    <xf numFmtId="0" fontId="9" fillId="0" borderId="11" xfId="0" applyNumberFormat="1" applyFont="1" applyBorder="1" applyAlignment="1" applyProtection="1">
      <alignment horizontal="center"/>
    </xf>
    <xf numFmtId="0" fontId="10" fillId="0" borderId="3" xfId="0" applyNumberFormat="1" applyFont="1" applyBorder="1" applyAlignment="1" applyProtection="1">
      <alignment horizontal="center"/>
    </xf>
    <xf numFmtId="3" fontId="9" fillId="0" borderId="11" xfId="0" applyNumberFormat="1" applyFont="1" applyBorder="1" applyAlignment="1" applyProtection="1">
      <alignment horizontal="center" vertical="center"/>
    </xf>
    <xf numFmtId="0" fontId="17" fillId="0" borderId="18" xfId="0" applyNumberFormat="1" applyFont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center" vertical="center" textRotation="90"/>
    </xf>
    <xf numFmtId="0" fontId="1" fillId="0" borderId="12" xfId="0" applyNumberFormat="1" applyFont="1" applyBorder="1" applyAlignment="1" applyProtection="1"/>
    <xf numFmtId="0" fontId="9" fillId="0" borderId="8" xfId="0" applyNumberFormat="1" applyFont="1" applyBorder="1" applyAlignment="1" applyProtection="1">
      <alignment horizontal="left" vertical="center"/>
    </xf>
    <xf numFmtId="0" fontId="18" fillId="0" borderId="7" xfId="0" applyNumberFormat="1" applyFont="1" applyBorder="1" applyAlignment="1" applyProtection="1">
      <alignment horizontal="center"/>
    </xf>
    <xf numFmtId="0" fontId="18" fillId="0" borderId="7" xfId="0" applyNumberFormat="1" applyFont="1" applyBorder="1" applyAlignment="1" applyProtection="1">
      <alignment horizontal="left" vertical="center"/>
    </xf>
    <xf numFmtId="0" fontId="9" fillId="0" borderId="35" xfId="0" applyNumberFormat="1" applyFont="1" applyBorder="1" applyAlignment="1" applyProtection="1">
      <alignment horizontal="left" vertical="center"/>
    </xf>
    <xf numFmtId="0" fontId="1" fillId="0" borderId="7" xfId="0" applyNumberFormat="1" applyFont="1" applyBorder="1" applyAlignment="1" applyProtection="1">
      <alignment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/>
    </xf>
    <xf numFmtId="0" fontId="9" fillId="0" borderId="8" xfId="0" applyNumberFormat="1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/>
    </xf>
    <xf numFmtId="0" fontId="9" fillId="0" borderId="7" xfId="0" applyNumberFormat="1" applyFont="1" applyBorder="1" applyAlignment="1" applyProtection="1">
      <alignment horizontal="center"/>
    </xf>
    <xf numFmtId="0" fontId="9" fillId="0" borderId="12" xfId="0" applyNumberFormat="1" applyFont="1" applyBorder="1" applyAlignment="1" applyProtection="1">
      <alignment horizontal="center"/>
    </xf>
    <xf numFmtId="3" fontId="1" fillId="0" borderId="36" xfId="0" applyNumberFormat="1" applyFont="1" applyBorder="1" applyAlignment="1" applyProtection="1">
      <alignment horizontal="center" vertical="center"/>
    </xf>
    <xf numFmtId="3" fontId="1" fillId="0" borderId="37" xfId="0" applyNumberFormat="1" applyFont="1" applyBorder="1" applyAlignment="1" applyProtection="1">
      <alignment horizontal="center" vertical="center"/>
    </xf>
    <xf numFmtId="3" fontId="1" fillId="0" borderId="38" xfId="0" applyNumberFormat="1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protection locked="0"/>
    </xf>
    <xf numFmtId="179" fontId="1" fillId="2" borderId="7" xfId="0" applyNumberFormat="1" applyFont="1" applyFill="1" applyBorder="1" applyAlignment="1" applyProtection="1">
      <alignment horizontal="center" vertical="center"/>
    </xf>
    <xf numFmtId="9" fontId="1" fillId="2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 textRotation="90"/>
    </xf>
    <xf numFmtId="0" fontId="9" fillId="0" borderId="12" xfId="0" applyNumberFormat="1" applyFont="1" applyBorder="1" applyAlignment="1" applyProtection="1">
      <alignment horizontal="center" vertical="center" textRotation="90"/>
    </xf>
    <xf numFmtId="0" fontId="10" fillId="0" borderId="3" xfId="0" applyNumberFormat="1" applyFont="1" applyBorder="1" applyAlignment="1" applyProtection="1"/>
    <xf numFmtId="3" fontId="4" fillId="0" borderId="3" xfId="0" applyNumberFormat="1" applyFont="1" applyBorder="1" applyAlignment="1" applyProtection="1">
      <alignment horizontal="center"/>
    </xf>
    <xf numFmtId="0" fontId="10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1" fontId="10" fillId="0" borderId="39" xfId="0" applyNumberFormat="1" applyFont="1" applyBorder="1" applyAlignment="1" applyProtection="1">
      <alignment horizontal="center"/>
    </xf>
    <xf numFmtId="1" fontId="10" fillId="0" borderId="4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protection locked="0"/>
    </xf>
    <xf numFmtId="0" fontId="1" fillId="0" borderId="41" xfId="0" applyNumberFormat="1" applyFont="1" applyBorder="1" applyAlignment="1" applyProtection="1">
      <alignment horizontal="center" vertical="center"/>
    </xf>
    <xf numFmtId="0" fontId="10" fillId="0" borderId="13" xfId="0" applyNumberFormat="1" applyFont="1" applyBorder="1" applyAlignment="1" applyProtection="1">
      <alignment vertical="center"/>
    </xf>
    <xf numFmtId="0" fontId="10" fillId="0" borderId="13" xfId="0" applyNumberFormat="1" applyFont="1" applyBorder="1" applyAlignment="1" applyProtection="1">
      <alignment horizontal="center" vertical="center"/>
    </xf>
    <xf numFmtId="3" fontId="10" fillId="10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</xf>
    <xf numFmtId="4" fontId="10" fillId="10" borderId="10" xfId="0" applyNumberFormat="1" applyFont="1" applyFill="1" applyBorder="1" applyAlignment="1" applyProtection="1">
      <alignment horizontal="center" vertical="center"/>
      <protection locked="0"/>
    </xf>
    <xf numFmtId="4" fontId="10" fillId="1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Border="1" applyAlignment="1" applyProtection="1">
      <protection locked="0"/>
    </xf>
    <xf numFmtId="0" fontId="10" fillId="0" borderId="0" xfId="0" applyNumberFormat="1" applyFont="1" applyBorder="1" applyAlignment="1" applyProtection="1">
      <alignment horizontal="center"/>
      <protection locked="0"/>
    </xf>
    <xf numFmtId="3" fontId="10" fillId="0" borderId="0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0" fontId="1" fillId="0" borderId="0" xfId="0" applyNumberFormat="1" applyFont="1" applyAlignment="1"/>
    <xf numFmtId="0" fontId="1" fillId="0" borderId="3" xfId="0" applyNumberFormat="1" applyFont="1" applyBorder="1" applyAlignment="1"/>
    <xf numFmtId="0" fontId="10" fillId="0" borderId="3" xfId="0" applyNumberFormat="1" applyFont="1" applyBorder="1" applyAlignment="1"/>
    <xf numFmtId="0" fontId="10" fillId="0" borderId="3" xfId="0" applyNumberFormat="1" applyFont="1" applyBorder="1" applyAlignment="1">
      <alignment horizontal="right"/>
    </xf>
    <xf numFmtId="0" fontId="1" fillId="0" borderId="18" xfId="0" applyNumberFormat="1" applyFont="1" applyBorder="1" applyAlignment="1"/>
    <xf numFmtId="0" fontId="10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/>
    <xf numFmtId="0" fontId="1" fillId="0" borderId="12" xfId="0" applyNumberFormat="1" applyFont="1" applyBorder="1" applyAlignment="1"/>
    <xf numFmtId="0" fontId="1" fillId="0" borderId="18" xfId="0" applyNumberFormat="1" applyFont="1" applyBorder="1" applyAlignment="1">
      <alignment horizontal="center" vertical="center"/>
    </xf>
    <xf numFmtId="0" fontId="9" fillId="0" borderId="0" xfId="0" applyNumberFormat="1" applyFont="1" applyAlignment="1" applyProtection="1"/>
    <xf numFmtId="0" fontId="10" fillId="0" borderId="12" xfId="0" applyNumberFormat="1" applyFont="1" applyBorder="1" applyAlignment="1">
      <alignment horizontal="center"/>
    </xf>
    <xf numFmtId="9" fontId="10" fillId="3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Border="1" applyAlignment="1">
      <alignment horizontal="center"/>
    </xf>
    <xf numFmtId="181" fontId="1" fillId="7" borderId="7" xfId="1" applyNumberFormat="1" applyFont="1" applyFill="1" applyBorder="1" applyAlignment="1" applyProtection="1">
      <alignment horizontal="center" wrapText="1"/>
      <protection locked="0"/>
    </xf>
    <xf numFmtId="4" fontId="1" fillId="3" borderId="7" xfId="0" applyNumberFormat="1" applyFont="1" applyFill="1" applyBorder="1" applyAlignment="1" applyProtection="1">
      <alignment horizontal="center" wrapText="1"/>
      <protection locked="0"/>
    </xf>
    <xf numFmtId="4" fontId="1" fillId="0" borderId="8" xfId="0" applyNumberFormat="1" applyFont="1" applyBorder="1" applyAlignment="1">
      <alignment horizontal="center"/>
    </xf>
    <xf numFmtId="180" fontId="11" fillId="0" borderId="7" xfId="0" applyNumberFormat="1" applyFont="1" applyBorder="1" applyAlignment="1" applyProtection="1">
      <alignment horizontal="left"/>
    </xf>
    <xf numFmtId="180" fontId="11" fillId="0" borderId="48" xfId="0" applyNumberFormat="1" applyFont="1" applyBorder="1" applyAlignment="1" applyProtection="1">
      <alignment horizontal="left"/>
    </xf>
    <xf numFmtId="0" fontId="1" fillId="2" borderId="0" xfId="0" applyNumberFormat="1" applyFont="1" applyFill="1" applyBorder="1" applyAlignment="1"/>
    <xf numFmtId="184" fontId="1" fillId="0" borderId="0" xfId="0" applyNumberFormat="1" applyFont="1" applyBorder="1" applyAlignment="1" applyProtection="1"/>
    <xf numFmtId="0" fontId="1" fillId="0" borderId="0" xfId="0" applyNumberFormat="1" applyFont="1" applyBorder="1" applyAlignment="1"/>
    <xf numFmtId="180" fontId="10" fillId="0" borderId="7" xfId="0" applyNumberFormat="1" applyFont="1" applyBorder="1" applyAlignment="1" applyProtection="1">
      <alignment vertical="center"/>
    </xf>
    <xf numFmtId="180" fontId="10" fillId="0" borderId="8" xfId="0" applyNumberFormat="1" applyFont="1" applyBorder="1" applyAlignment="1" applyProtection="1">
      <alignment horizontal="center" vertical="center"/>
    </xf>
    <xf numFmtId="180" fontId="10" fillId="0" borderId="27" xfId="0" applyNumberFormat="1" applyFont="1" applyBorder="1" applyAlignment="1" applyProtection="1">
      <alignment horizontal="center" vertical="center"/>
    </xf>
    <xf numFmtId="183" fontId="10" fillId="0" borderId="27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>
      <protection locked="0"/>
    </xf>
    <xf numFmtId="4" fontId="1" fillId="2" borderId="7" xfId="0" applyNumberFormat="1" applyFont="1" applyFill="1" applyBorder="1" applyAlignment="1" applyProtection="1">
      <alignment horizontal="center" wrapText="1"/>
    </xf>
    <xf numFmtId="180" fontId="10" fillId="0" borderId="12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horizontal="center" vertical="center"/>
    </xf>
    <xf numFmtId="180" fontId="10" fillId="0" borderId="28" xfId="0" applyNumberFormat="1" applyFont="1" applyBorder="1" applyAlignment="1" applyProtection="1">
      <alignment horizontal="center" vertical="center"/>
    </xf>
    <xf numFmtId="4" fontId="1" fillId="2" borderId="7" xfId="0" applyNumberFormat="1" applyFont="1" applyFill="1" applyBorder="1" applyAlignment="1">
      <alignment horizontal="center"/>
    </xf>
    <xf numFmtId="185" fontId="11" fillId="0" borderId="8" xfId="0" applyNumberFormat="1" applyFont="1" applyBorder="1" applyAlignment="1" applyProtection="1">
      <alignment horizontal="center"/>
    </xf>
    <xf numFmtId="185" fontId="11" fillId="0" borderId="27" xfId="0" applyNumberFormat="1" applyFont="1" applyBorder="1" applyAlignment="1" applyProtection="1">
      <alignment horizontal="center"/>
    </xf>
    <xf numFmtId="182" fontId="11" fillId="0" borderId="27" xfId="0" applyNumberFormat="1" applyFont="1" applyFill="1" applyBorder="1" applyAlignment="1" applyProtection="1">
      <alignment horizontal="right"/>
    </xf>
    <xf numFmtId="185" fontId="11" fillId="0" borderId="47" xfId="0" applyNumberFormat="1" applyFont="1" applyBorder="1" applyAlignment="1" applyProtection="1">
      <alignment horizontal="center"/>
    </xf>
    <xf numFmtId="185" fontId="11" fillId="0" borderId="35" xfId="0" applyNumberFormat="1" applyFont="1" applyBorder="1" applyAlignment="1" applyProtection="1">
      <alignment horizontal="center"/>
    </xf>
    <xf numFmtId="182" fontId="11" fillId="0" borderId="35" xfId="0" applyNumberFormat="1" applyFont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 wrapText="1"/>
      <protection locked="0"/>
    </xf>
    <xf numFmtId="182" fontId="11" fillId="0" borderId="44" xfId="0" applyNumberFormat="1" applyFont="1" applyFill="1" applyBorder="1" applyAlignment="1" applyProtection="1">
      <alignment horizontal="center"/>
    </xf>
    <xf numFmtId="180" fontId="6" fillId="0" borderId="48" xfId="0" applyNumberFormat="1" applyFont="1" applyBorder="1" applyAlignment="1" applyProtection="1">
      <alignment horizontal="left"/>
    </xf>
    <xf numFmtId="185" fontId="6" fillId="0" borderId="47" xfId="0" applyNumberFormat="1" applyFont="1" applyBorder="1" applyAlignment="1" applyProtection="1">
      <alignment horizontal="center"/>
    </xf>
    <xf numFmtId="10" fontId="6" fillId="0" borderId="38" xfId="0" applyNumberFormat="1" applyFont="1" applyFill="1" applyBorder="1" applyAlignment="1" applyProtection="1">
      <alignment horizontal="center"/>
    </xf>
    <xf numFmtId="180" fontId="11" fillId="0" borderId="0" xfId="0" applyNumberFormat="1" applyFont="1" applyBorder="1" applyAlignment="1" applyProtection="1"/>
    <xf numFmtId="185" fontId="11" fillId="0" borderId="0" xfId="0" applyNumberFormat="1" applyFont="1" applyBorder="1" applyAlignment="1" applyProtection="1">
      <alignment horizontal="center"/>
    </xf>
    <xf numFmtId="180" fontId="6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9" fontId="10" fillId="3" borderId="1" xfId="13" applyFont="1" applyFill="1" applyBorder="1" applyAlignment="1" applyProtection="1">
      <alignment horizontal="center"/>
      <protection locked="0"/>
    </xf>
    <xf numFmtId="180" fontId="10" fillId="0" borderId="0" xfId="0" applyNumberFormat="1" applyFont="1" applyBorder="1" applyAlignment="1" applyProtection="1">
      <alignment vertical="center"/>
    </xf>
    <xf numFmtId="183" fontId="11" fillId="0" borderId="0" xfId="0" applyNumberFormat="1" applyFont="1" applyBorder="1" applyAlignment="1" applyProtection="1">
      <alignment horizontal="center" vertical="center" wrapText="1"/>
    </xf>
    <xf numFmtId="183" fontId="10" fillId="0" borderId="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180" fontId="11" fillId="0" borderId="0" xfId="0" applyNumberFormat="1" applyFont="1" applyBorder="1" applyAlignment="1" applyProtection="1">
      <alignment horizontal="left"/>
    </xf>
    <xf numFmtId="185" fontId="11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 applyProtection="1">
      <alignment wrapText="1"/>
    </xf>
    <xf numFmtId="3" fontId="1" fillId="0" borderId="0" xfId="0" applyNumberFormat="1" applyFont="1" applyAlignment="1" applyProtection="1">
      <protection locked="0"/>
    </xf>
    <xf numFmtId="0" fontId="1" fillId="0" borderId="0" xfId="0" applyNumberFormat="1" applyFont="1" applyBorder="1" applyAlignment="1" applyProtection="1">
      <alignment horizontal="left"/>
    </xf>
    <xf numFmtId="180" fontId="10" fillId="0" borderId="0" xfId="0" applyNumberFormat="1" applyFont="1" applyBorder="1" applyAlignment="1" applyProtection="1">
      <alignment horizontal="center" vertical="center" wrapText="1"/>
    </xf>
    <xf numFmtId="181" fontId="1" fillId="3" borderId="7" xfId="1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Border="1" applyAlignment="1" applyProtection="1">
      <alignment horizontal="center"/>
    </xf>
    <xf numFmtId="4" fontId="10" fillId="3" borderId="1" xfId="0" applyNumberFormat="1" applyFont="1" applyFill="1" applyBorder="1" applyAlignment="1" applyProtection="1">
      <alignment horizontal="center"/>
      <protection locked="0"/>
    </xf>
    <xf numFmtId="3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45" xfId="0" applyNumberFormat="1" applyFont="1" applyBorder="1" applyAlignment="1"/>
    <xf numFmtId="4" fontId="1" fillId="3" borderId="8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/>
    <xf numFmtId="0" fontId="10" fillId="0" borderId="0" xfId="0" applyNumberFormat="1" applyFont="1" applyBorder="1" applyAlignment="1"/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left"/>
    </xf>
    <xf numFmtId="3" fontId="1" fillId="3" borderId="7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4" fillId="0" borderId="2" xfId="0" applyNumberFormat="1" applyFont="1" applyBorder="1" applyAlignment="1"/>
    <xf numFmtId="0" fontId="4" fillId="0" borderId="3" xfId="0" applyNumberFormat="1" applyFont="1" applyBorder="1" applyAlignment="1"/>
    <xf numFmtId="0" fontId="9" fillId="0" borderId="3" xfId="0" applyNumberFormat="1" applyFont="1" applyBorder="1" applyAlignment="1">
      <alignment vertical="center"/>
    </xf>
    <xf numFmtId="0" fontId="4" fillId="0" borderId="18" xfId="0" applyNumberFormat="1" applyFont="1" applyBorder="1" applyAlignment="1"/>
    <xf numFmtId="165" fontId="1" fillId="0" borderId="2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0" xfId="0" applyNumberFormat="1" applyFont="1" applyAlignment="1" applyProtection="1">
      <protection locked="0"/>
    </xf>
    <xf numFmtId="0" fontId="1" fillId="0" borderId="18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10" fillId="0" borderId="0" xfId="0" applyNumberFormat="1" applyFont="1" applyBorder="1" applyAlignment="1">
      <alignment horizontal="right" vertical="center"/>
    </xf>
    <xf numFmtId="187" fontId="10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9" fillId="0" borderId="0" xfId="0" applyNumberFormat="1" applyFont="1" applyBorder="1" applyAlignment="1"/>
    <xf numFmtId="0" fontId="9" fillId="0" borderId="7" xfId="0" applyNumberFormat="1" applyFont="1" applyBorder="1" applyAlignment="1"/>
    <xf numFmtId="3" fontId="9" fillId="0" borderId="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4" fontId="1" fillId="3" borderId="7" xfId="0" applyNumberFormat="1" applyFont="1" applyFill="1" applyBorder="1" applyAlignment="1" applyProtection="1">
      <alignment horizontal="center"/>
      <protection locked="0"/>
    </xf>
    <xf numFmtId="0" fontId="24" fillId="0" borderId="12" xfId="0" applyNumberFormat="1" applyFont="1" applyBorder="1" applyAlignment="1"/>
    <xf numFmtId="0" fontId="24" fillId="0" borderId="0" xfId="0" applyNumberFormat="1" applyFont="1" applyBorder="1" applyAlignment="1"/>
    <xf numFmtId="0" fontId="1" fillId="0" borderId="0" xfId="0" applyNumberFormat="1" applyFont="1" applyAlignment="1" applyProtection="1">
      <alignment horizontal="right"/>
      <protection locked="0"/>
    </xf>
    <xf numFmtId="0" fontId="10" fillId="2" borderId="12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4" fillId="0" borderId="12" xfId="0" applyNumberFormat="1" applyFont="1" applyBorder="1" applyAlignment="1"/>
    <xf numFmtId="3" fontId="1" fillId="0" borderId="14" xfId="0" applyNumberFormat="1" applyFont="1" applyBorder="1" applyAlignment="1"/>
    <xf numFmtId="4" fontId="9" fillId="0" borderId="8" xfId="0" applyNumberFormat="1" applyFont="1" applyBorder="1" applyAlignment="1">
      <alignment horizontal="center"/>
    </xf>
    <xf numFmtId="0" fontId="16" fillId="0" borderId="12" xfId="0" applyNumberFormat="1" applyFont="1" applyBorder="1" applyAlignment="1"/>
    <xf numFmtId="3" fontId="10" fillId="0" borderId="14" xfId="0" applyNumberFormat="1" applyFont="1" applyBorder="1" applyAlignment="1">
      <alignment horizontal="center"/>
    </xf>
    <xf numFmtId="4" fontId="9" fillId="0" borderId="7" xfId="0" applyNumberFormat="1" applyFont="1" applyFill="1" applyBorder="1" applyAlignment="1" applyProtection="1">
      <alignment horizontal="center"/>
      <protection locked="0"/>
    </xf>
    <xf numFmtId="0" fontId="25" fillId="0" borderId="7" xfId="0" applyNumberFormat="1" applyFont="1" applyBorder="1" applyAlignment="1"/>
    <xf numFmtId="4" fontId="1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25" fillId="0" borderId="45" xfId="0" applyNumberFormat="1" applyFont="1" applyBorder="1" applyAlignment="1"/>
    <xf numFmtId="0" fontId="25" fillId="0" borderId="12" xfId="0" applyNumberFormat="1" applyFont="1" applyBorder="1" applyAlignment="1"/>
    <xf numFmtId="4" fontId="1" fillId="0" borderId="7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Border="1" applyAlignment="1"/>
    <xf numFmtId="0" fontId="1" fillId="0" borderId="7" xfId="0" applyNumberFormat="1" applyFont="1" applyBorder="1" applyAlignment="1" applyProtection="1">
      <protection locked="0"/>
    </xf>
    <xf numFmtId="3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88" fontId="1" fillId="3" borderId="7" xfId="0" applyNumberFormat="1" applyFont="1" applyFill="1" applyBorder="1" applyAlignment="1" applyProtection="1">
      <alignment horizontal="center"/>
      <protection locked="0"/>
    </xf>
    <xf numFmtId="0" fontId="9" fillId="0" borderId="7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9" fillId="0" borderId="19" xfId="0" applyNumberFormat="1" applyFont="1" applyBorder="1" applyAlignment="1"/>
    <xf numFmtId="3" fontId="9" fillId="0" borderId="52" xfId="0" applyNumberFormat="1" applyFont="1" applyBorder="1" applyAlignment="1">
      <alignment horizontal="center"/>
    </xf>
    <xf numFmtId="0" fontId="16" fillId="0" borderId="19" xfId="0" applyNumberFormat="1" applyFont="1" applyBorder="1" applyAlignment="1"/>
    <xf numFmtId="0" fontId="1" fillId="0" borderId="52" xfId="0" applyNumberFormat="1" applyFont="1" applyBorder="1" applyAlignment="1"/>
    <xf numFmtId="179" fontId="1" fillId="0" borderId="19" xfId="0" applyNumberFormat="1" applyFont="1" applyBorder="1" applyAlignment="1"/>
    <xf numFmtId="0" fontId="1" fillId="0" borderId="0" xfId="0" applyNumberFormat="1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  <xf numFmtId="0" fontId="1" fillId="2" borderId="7" xfId="0" applyNumberFormat="1" applyFont="1" applyFill="1" applyBorder="1" applyAlignment="1"/>
    <xf numFmtId="3" fontId="1" fillId="2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 applyProtection="1">
      <protection locked="0"/>
    </xf>
    <xf numFmtId="3" fontId="1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/>
    <xf numFmtId="189" fontId="6" fillId="0" borderId="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/>
    <xf numFmtId="3" fontId="1" fillId="2" borderId="0" xfId="0" applyNumberFormat="1" applyFont="1" applyFill="1" applyAlignment="1"/>
    <xf numFmtId="0" fontId="0" fillId="0" borderId="0" xfId="0" applyNumberFormat="1" applyFont="1" applyAlignment="1" applyProtection="1">
      <protection locked="0"/>
    </xf>
    <xf numFmtId="0" fontId="6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right" vertical="center"/>
    </xf>
    <xf numFmtId="0" fontId="26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0" fontId="9" fillId="0" borderId="0" xfId="0" applyNumberFormat="1" applyFont="1" applyAlignment="1">
      <alignment horizontal="right" vertical="center"/>
    </xf>
    <xf numFmtId="0" fontId="9" fillId="0" borderId="18" xfId="0" applyNumberFormat="1" applyFont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9" fillId="0" borderId="6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8" xfId="0" applyNumberFormat="1" applyFont="1" applyBorder="1" applyAlignment="1">
      <alignment horizontal="left" vertical="center"/>
    </xf>
    <xf numFmtId="0" fontId="1" fillId="0" borderId="47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left" vertical="center"/>
    </xf>
    <xf numFmtId="0" fontId="1" fillId="0" borderId="5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protection locked="0"/>
    </xf>
    <xf numFmtId="173" fontId="1" fillId="3" borderId="7" xfId="0" applyNumberFormat="1" applyFont="1" applyFill="1" applyBorder="1" applyAlignment="1" applyProtection="1">
      <alignment horizontal="center"/>
      <protection locked="0"/>
    </xf>
    <xf numFmtId="173" fontId="1" fillId="2" borderId="7" xfId="0" applyNumberFormat="1" applyFont="1" applyFill="1" applyBorder="1" applyAlignment="1">
      <alignment horizontal="center"/>
    </xf>
    <xf numFmtId="173" fontId="1" fillId="2" borderId="7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173" fontId="2" fillId="3" borderId="7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Border="1" applyAlignment="1"/>
    <xf numFmtId="0" fontId="6" fillId="0" borderId="7" xfId="0" applyNumberFormat="1" applyFont="1" applyBorder="1" applyAlignment="1">
      <alignment horizontal="center"/>
    </xf>
    <xf numFmtId="173" fontId="6" fillId="0" borderId="7" xfId="0" applyNumberFormat="1" applyFont="1" applyBorder="1" applyAlignment="1">
      <alignment horizontal="center"/>
    </xf>
    <xf numFmtId="173" fontId="6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/>
    <xf numFmtId="173" fontId="1" fillId="0" borderId="8" xfId="0" applyNumberFormat="1" applyFont="1" applyBorder="1" applyAlignment="1">
      <alignment horizontal="center"/>
    </xf>
    <xf numFmtId="0" fontId="1" fillId="7" borderId="6" xfId="0" applyNumberFormat="1" applyFont="1" applyFill="1" applyBorder="1" applyAlignment="1" applyProtection="1">
      <protection locked="0"/>
    </xf>
    <xf numFmtId="173" fontId="1" fillId="0" borderId="7" xfId="0" applyNumberFormat="1" applyFont="1" applyBorder="1" applyAlignment="1">
      <alignment horizontal="center"/>
    </xf>
    <xf numFmtId="0" fontId="27" fillId="3" borderId="6" xfId="0" applyNumberFormat="1" applyFont="1" applyFill="1" applyBorder="1" applyAlignment="1" applyProtection="1">
      <protection locked="0"/>
    </xf>
    <xf numFmtId="0" fontId="1" fillId="0" borderId="6" xfId="0" applyNumberFormat="1" applyFont="1" applyBorder="1" applyAlignment="1"/>
    <xf numFmtId="173" fontId="1" fillId="0" borderId="3" xfId="0" applyNumberFormat="1" applyFont="1" applyBorder="1" applyAlignment="1"/>
    <xf numFmtId="0" fontId="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left" vertical="center"/>
    </xf>
    <xf numFmtId="0" fontId="30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10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29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vertical="center"/>
    </xf>
    <xf numFmtId="0" fontId="4" fillId="0" borderId="5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55" xfId="0" applyNumberFormat="1" applyFont="1" applyFill="1" applyBorder="1" applyAlignment="1">
      <alignment horizontal="center" vertical="center"/>
    </xf>
    <xf numFmtId="0" fontId="3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>
      <alignment horizontal="left" vertical="center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 applyProtection="1">
      <alignment horizontal="center"/>
      <protection locked="0"/>
    </xf>
    <xf numFmtId="1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>
      <alignment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4" fillId="0" borderId="5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NumberFormat="1" applyFont="1" applyBorder="1" applyAlignment="1">
      <alignment horizontal="center" vertical="center"/>
    </xf>
    <xf numFmtId="0" fontId="29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/>
    </xf>
    <xf numFmtId="0" fontId="14" fillId="0" borderId="5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8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4" fillId="0" borderId="58" xfId="0" applyNumberFormat="1" applyFont="1" applyFill="1" applyBorder="1" applyAlignment="1">
      <alignment horizontal="center" vertical="center"/>
    </xf>
    <xf numFmtId="0" fontId="33" fillId="0" borderId="18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5" fontId="31" fillId="0" borderId="55" xfId="0" applyNumberFormat="1" applyFont="1" applyFill="1" applyBorder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2" fillId="0" borderId="59" xfId="0" applyNumberFormat="1" applyFont="1" applyBorder="1" applyAlignment="1" applyProtection="1">
      <alignment horizontal="left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3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 vertical="center"/>
    </xf>
    <xf numFmtId="0" fontId="31" fillId="0" borderId="61" xfId="0" applyNumberFormat="1" applyFont="1" applyBorder="1" applyAlignment="1">
      <alignment horizontal="center" vertical="center"/>
    </xf>
    <xf numFmtId="0" fontId="32" fillId="0" borderId="11" xfId="0" applyNumberFormat="1" applyFont="1" applyBorder="1" applyAlignment="1">
      <alignment horizontal="left" vertical="center"/>
    </xf>
    <xf numFmtId="0" fontId="1" fillId="0" borderId="62" xfId="0" applyNumberFormat="1" applyFont="1" applyBorder="1" applyAlignment="1">
      <alignment horizontal="center" vertical="center"/>
    </xf>
    <xf numFmtId="0" fontId="31" fillId="0" borderId="2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/>
    </xf>
    <xf numFmtId="0" fontId="31" fillId="0" borderId="2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0" fontId="34" fillId="0" borderId="54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/>
    <xf numFmtId="3" fontId="11" fillId="0" borderId="0" xfId="0" applyNumberFormat="1" applyFont="1" applyAlignment="1"/>
    <xf numFmtId="0" fontId="32" fillId="0" borderId="8" xfId="0" applyNumberFormat="1" applyFont="1" applyBorder="1" applyAlignment="1">
      <alignment horizontal="center"/>
    </xf>
    <xf numFmtId="3" fontId="32" fillId="5" borderId="7" xfId="0" applyNumberFormat="1" applyFont="1" applyFill="1" applyBorder="1" applyAlignment="1">
      <alignment horizontal="center"/>
    </xf>
    <xf numFmtId="3" fontId="32" fillId="2" borderId="7" xfId="0" applyNumberFormat="1" applyFont="1" applyFill="1" applyBorder="1" applyAlignment="1">
      <alignment horizontal="center"/>
    </xf>
    <xf numFmtId="0" fontId="1" fillId="0" borderId="63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left" vertical="center"/>
    </xf>
    <xf numFmtId="0" fontId="2" fillId="0" borderId="52" xfId="0" applyNumberFormat="1" applyFont="1" applyBorder="1" applyAlignment="1">
      <alignment horizontal="center"/>
    </xf>
    <xf numFmtId="3" fontId="32" fillId="5" borderId="19" xfId="0" applyNumberFormat="1" applyFont="1" applyFill="1" applyBorder="1" applyAlignment="1">
      <alignment horizontal="center"/>
    </xf>
    <xf numFmtId="3" fontId="32" fillId="2" borderId="19" xfId="0" applyNumberFormat="1" applyFont="1" applyFill="1" applyBorder="1" applyAlignment="1">
      <alignment horizontal="center"/>
    </xf>
    <xf numFmtId="3" fontId="32" fillId="2" borderId="20" xfId="0" applyNumberFormat="1" applyFont="1" applyFill="1" applyBorder="1" applyAlignment="1">
      <alignment horizontal="center"/>
    </xf>
    <xf numFmtId="0" fontId="1" fillId="0" borderId="64" xfId="0" applyNumberFormat="1" applyFont="1" applyBorder="1" applyAlignment="1">
      <alignment horizontal="center" vertical="center"/>
    </xf>
    <xf numFmtId="0" fontId="31" fillId="0" borderId="39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left" vertical="center"/>
    </xf>
    <xf numFmtId="0" fontId="2" fillId="2" borderId="39" xfId="0" applyNumberFormat="1" applyFont="1" applyFill="1" applyBorder="1" applyAlignment="1">
      <alignment horizontal="left"/>
    </xf>
    <xf numFmtId="3" fontId="2" fillId="2" borderId="39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0" fontId="3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3" fontId="2" fillId="2" borderId="55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horizontal="left" vertical="center"/>
    </xf>
    <xf numFmtId="0" fontId="2" fillId="2" borderId="35" xfId="0" applyNumberFormat="1" applyFont="1" applyFill="1" applyBorder="1" applyAlignment="1">
      <alignment horizontal="left"/>
    </xf>
    <xf numFmtId="0" fontId="2" fillId="2" borderId="8" xfId="0" applyNumberFormat="1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2" fillId="2" borderId="47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5" borderId="17" xfId="0" applyNumberFormat="1" applyFont="1" applyFill="1" applyBorder="1" applyAlignment="1">
      <alignment horizontal="center"/>
    </xf>
    <xf numFmtId="0" fontId="31" fillId="0" borderId="59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0" fontId="35" fillId="0" borderId="0" xfId="0" applyNumberFormat="1" applyFont="1" applyBorder="1" applyAlignment="1" applyProtection="1">
      <alignment vertical="center"/>
      <protection locked="0"/>
    </xf>
    <xf numFmtId="0" fontId="10" fillId="0" borderId="0" xfId="0" applyNumberFormat="1" applyFont="1" applyBorder="1" applyAlignment="1" applyProtection="1">
      <alignment vertical="center"/>
      <protection locked="0"/>
    </xf>
    <xf numFmtId="0" fontId="3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14" fillId="0" borderId="0" xfId="0" applyNumberFormat="1" applyFont="1" applyAlignment="1" applyProtection="1">
      <alignment vertical="center"/>
      <protection locked="0"/>
    </xf>
    <xf numFmtId="0" fontId="10" fillId="0" borderId="0" xfId="0" applyNumberFormat="1" applyFont="1" applyAlignment="1" applyProtection="1">
      <alignment vertical="center"/>
      <protection locked="0"/>
    </xf>
    <xf numFmtId="0" fontId="3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protection locked="0"/>
    </xf>
    <xf numFmtId="0" fontId="35" fillId="0" borderId="0" xfId="0" applyNumberFormat="1" applyFont="1" applyAlignment="1" applyProtection="1">
      <protection locked="0"/>
    </xf>
    <xf numFmtId="0" fontId="31" fillId="0" borderId="0" xfId="0" applyNumberFormat="1" applyFont="1" applyAlignment="1" applyProtection="1">
      <alignment horizontal="center"/>
      <protection locked="0"/>
    </xf>
    <xf numFmtId="0" fontId="10" fillId="0" borderId="65" xfId="0" applyNumberFormat="1" applyFont="1" applyBorder="1" applyAlignment="1" applyProtection="1">
      <alignment horizontal="center" vertical="center"/>
    </xf>
    <xf numFmtId="0" fontId="0" fillId="5" borderId="0" xfId="0" applyFont="1" applyFill="1" applyAlignment="1"/>
    <xf numFmtId="0" fontId="0" fillId="0" borderId="0" xfId="0" applyFont="1" applyAlignment="1"/>
    <xf numFmtId="0" fontId="0" fillId="5" borderId="0" xfId="0" applyFont="1" applyFill="1" applyBorder="1" applyAlignment="1"/>
    <xf numFmtId="0" fontId="0" fillId="0" borderId="0" xfId="0" applyFont="1" applyBorder="1" applyAlignment="1"/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0" fillId="0" borderId="0" xfId="0" applyFont="1" applyFill="1" applyAlignment="1">
      <alignment horizontal="left"/>
    </xf>
    <xf numFmtId="14" fontId="24" fillId="0" borderId="0" xfId="0" applyNumberFormat="1" applyFont="1" applyFill="1" applyAlignment="1"/>
    <xf numFmtId="0" fontId="10" fillId="0" borderId="0" xfId="0" applyFont="1" applyFill="1" applyAlignment="1">
      <alignment horizontal="right"/>
    </xf>
    <xf numFmtId="3" fontId="1" fillId="0" borderId="14" xfId="0" applyNumberFormat="1" applyFont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188" fontId="1" fillId="3" borderId="44" xfId="0" applyNumberFormat="1" applyFont="1" applyFill="1" applyBorder="1" applyAlignment="1" applyProtection="1">
      <alignment horizontal="center"/>
      <protection locked="0"/>
    </xf>
    <xf numFmtId="0" fontId="9" fillId="0" borderId="27" xfId="0" applyNumberFormat="1" applyFont="1" applyBorder="1" applyAlignment="1">
      <alignment horizontal="center"/>
    </xf>
    <xf numFmtId="0" fontId="1" fillId="3" borderId="44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79" fontId="9" fillId="0" borderId="66" xfId="0" applyNumberFormat="1" applyFont="1" applyBorder="1" applyAlignment="1">
      <alignment horizontal="center"/>
    </xf>
    <xf numFmtId="0" fontId="10" fillId="11" borderId="67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NumberFormat="1" applyFont="1" applyAlignment="1" applyProtection="1">
      <alignment vertical="center"/>
      <protection locked="0"/>
    </xf>
    <xf numFmtId="180" fontId="40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/>
    </xf>
    <xf numFmtId="4" fontId="11" fillId="0" borderId="0" xfId="0" applyNumberFormat="1" applyFont="1" applyBorder="1" applyAlignment="1" applyProtection="1">
      <alignment horizontal="center"/>
    </xf>
    <xf numFmtId="0" fontId="39" fillId="0" borderId="0" xfId="0" applyNumberFormat="1" applyFont="1" applyBorder="1" applyAlignment="1" applyProtection="1"/>
    <xf numFmtId="4" fontId="1" fillId="0" borderId="0" xfId="0" applyNumberFormat="1" applyFont="1" applyBorder="1" applyAlignment="1" applyProtection="1">
      <alignment wrapText="1"/>
    </xf>
    <xf numFmtId="4" fontId="1" fillId="0" borderId="7" xfId="0" applyNumberFormat="1" applyFont="1" applyBorder="1" applyAlignment="1" applyProtection="1">
      <alignment horizontal="center" wrapText="1"/>
    </xf>
    <xf numFmtId="4" fontId="1" fillId="0" borderId="7" xfId="0" applyNumberFormat="1" applyFont="1" applyFill="1" applyBorder="1" applyAlignment="1" applyProtection="1">
      <alignment horizontal="center" wrapText="1"/>
    </xf>
    <xf numFmtId="4" fontId="1" fillId="0" borderId="7" xfId="0" applyNumberFormat="1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0" fontId="41" fillId="0" borderId="0" xfId="0" applyNumberFormat="1" applyFont="1" applyAlignment="1" applyProtection="1"/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left"/>
    </xf>
    <xf numFmtId="0" fontId="1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right"/>
    </xf>
    <xf numFmtId="0" fontId="9" fillId="0" borderId="42" xfId="0" applyNumberFormat="1" applyFont="1" applyBorder="1" applyAlignment="1" applyProtection="1"/>
    <xf numFmtId="0" fontId="9" fillId="0" borderId="43" xfId="0" applyNumberFormat="1" applyFont="1" applyBorder="1" applyAlignment="1" applyProtection="1"/>
    <xf numFmtId="0" fontId="1" fillId="0" borderId="3" xfId="0" applyNumberFormat="1" applyFont="1" applyBorder="1" applyAlignment="1" applyProtection="1"/>
    <xf numFmtId="0" fontId="17" fillId="0" borderId="18" xfId="0" applyNumberFormat="1" applyFont="1" applyBorder="1" applyAlignment="1" applyProtection="1"/>
    <xf numFmtId="165" fontId="10" fillId="0" borderId="3" xfId="0" applyNumberFormat="1" applyFont="1" applyBorder="1" applyAlignment="1" applyProtection="1"/>
    <xf numFmtId="0" fontId="10" fillId="0" borderId="3" xfId="0" applyNumberFormat="1" applyFont="1" applyBorder="1" applyAlignment="1" applyProtection="1">
      <alignment horizontal="right"/>
    </xf>
    <xf numFmtId="165" fontId="10" fillId="0" borderId="3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/>
    <xf numFmtId="0" fontId="1" fillId="0" borderId="0" xfId="0" applyNumberFormat="1" applyFont="1" applyAlignment="1" applyProtection="1">
      <alignment horizontal="right"/>
    </xf>
    <xf numFmtId="0" fontId="1" fillId="0" borderId="6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/>
    <xf numFmtId="0" fontId="1" fillId="0" borderId="8" xfId="0" applyNumberFormat="1" applyFont="1" applyBorder="1" applyAlignment="1" applyProtection="1"/>
    <xf numFmtId="0" fontId="10" fillId="0" borderId="12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0" fillId="0" borderId="0" xfId="0" applyNumberFormat="1" applyFont="1" applyAlignment="1" applyProtection="1">
      <alignment horizontal="right"/>
    </xf>
    <xf numFmtId="0" fontId="1" fillId="2" borderId="0" xfId="0" applyNumberFormat="1" applyFont="1" applyFill="1" applyAlignment="1" applyProtection="1"/>
    <xf numFmtId="0" fontId="39" fillId="0" borderId="0" xfId="0" applyNumberFormat="1" applyFont="1" applyAlignment="1" applyProtection="1"/>
    <xf numFmtId="0" fontId="1" fillId="0" borderId="8" xfId="0" applyNumberFormat="1" applyFont="1" applyBorder="1" applyAlignment="1" applyProtection="1">
      <alignment horizontal="right"/>
    </xf>
    <xf numFmtId="180" fontId="19" fillId="0" borderId="0" xfId="0" applyNumberFormat="1" applyFont="1" applyAlignment="1" applyProtection="1"/>
    <xf numFmtId="0" fontId="1" fillId="0" borderId="18" xfId="0" applyNumberFormat="1" applyFont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6" fillId="0" borderId="8" xfId="0" applyNumberFormat="1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180" fontId="19" fillId="0" borderId="0" xfId="0" applyNumberFormat="1" applyFont="1" applyBorder="1" applyAlignment="1" applyProtection="1"/>
    <xf numFmtId="0" fontId="20" fillId="0" borderId="0" xfId="0" applyNumberFormat="1" applyFont="1" applyAlignment="1" applyProtection="1"/>
    <xf numFmtId="0" fontId="10" fillId="0" borderId="12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center"/>
    </xf>
    <xf numFmtId="180" fontId="20" fillId="0" borderId="0" xfId="0" applyNumberFormat="1" applyFont="1" applyBorder="1" applyAlignment="1" applyProtection="1"/>
    <xf numFmtId="3" fontId="10" fillId="2" borderId="12" xfId="0" applyNumberFormat="1" applyFont="1" applyFill="1" applyBorder="1" applyAlignment="1" applyProtection="1">
      <alignment horizontal="center" wrapText="1"/>
    </xf>
    <xf numFmtId="3" fontId="10" fillId="2" borderId="12" xfId="0" applyNumberFormat="1" applyFont="1" applyFill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0" fontId="1" fillId="0" borderId="47" xfId="0" applyNumberFormat="1" applyFont="1" applyBorder="1" applyAlignment="1" applyProtection="1"/>
    <xf numFmtId="4" fontId="1" fillId="2" borderId="8" xfId="0" applyNumberFormat="1" applyFont="1" applyFill="1" applyBorder="1" applyAlignment="1" applyProtection="1">
      <alignment horizontal="center"/>
    </xf>
    <xf numFmtId="182" fontId="1" fillId="0" borderId="0" xfId="0" applyNumberFormat="1" applyFont="1" applyBorder="1" applyAlignment="1" applyProtection="1"/>
    <xf numFmtId="1" fontId="1" fillId="0" borderId="0" xfId="0" applyNumberFormat="1" applyFont="1" applyBorder="1" applyAlignment="1" applyProtection="1">
      <alignment horizontal="center"/>
    </xf>
    <xf numFmtId="0" fontId="1" fillId="0" borderId="29" xfId="0" applyNumberFormat="1" applyFont="1" applyBorder="1" applyAlignment="1" applyProtection="1">
      <alignment horizontal="center" vertical="center" textRotation="90" wrapText="1"/>
    </xf>
    <xf numFmtId="0" fontId="1" fillId="0" borderId="30" xfId="0" applyNumberFormat="1" applyFont="1" applyBorder="1" applyAlignment="1" applyProtection="1"/>
    <xf numFmtId="0" fontId="1" fillId="0" borderId="31" xfId="0" applyNumberFormat="1" applyFont="1" applyBorder="1" applyAlignment="1" applyProtection="1"/>
    <xf numFmtId="0" fontId="1" fillId="0" borderId="18" xfId="0" applyNumberFormat="1" applyFont="1" applyBorder="1" applyAlignment="1" applyProtection="1">
      <alignment wrapText="1"/>
    </xf>
    <xf numFmtId="183" fontId="19" fillId="0" borderId="0" xfId="0" applyNumberFormat="1" applyFont="1" applyBorder="1" applyAlignment="1" applyProtection="1"/>
    <xf numFmtId="183" fontId="19" fillId="0" borderId="0" xfId="0" applyNumberFormat="1" applyFont="1" applyAlignment="1" applyProtection="1"/>
    <xf numFmtId="180" fontId="7" fillId="0" borderId="0" xfId="0" applyNumberFormat="1" applyFont="1" applyAlignment="1" applyProtection="1"/>
    <xf numFmtId="0" fontId="1" fillId="0" borderId="12" xfId="0" applyNumberFormat="1" applyFont="1" applyBorder="1" applyAlignment="1" applyProtection="1">
      <alignment horizontal="center" vertical="center" textRotation="90" wrapText="1"/>
    </xf>
    <xf numFmtId="0" fontId="1" fillId="2" borderId="0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4" fontId="1" fillId="2" borderId="8" xfId="0" applyNumberFormat="1" applyFont="1" applyFill="1" applyBorder="1" applyAlignment="1" applyProtection="1">
      <alignment horizontal="center" wrapText="1"/>
    </xf>
    <xf numFmtId="4" fontId="1" fillId="2" borderId="8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/>
    <xf numFmtId="4" fontId="1" fillId="2" borderId="7" xfId="0" applyNumberFormat="1" applyFont="1" applyFill="1" applyBorder="1" applyAlignment="1" applyProtection="1">
      <alignment horizontal="right" wrapText="1"/>
    </xf>
    <xf numFmtId="4" fontId="1" fillId="2" borderId="8" xfId="0" applyNumberFormat="1" applyFont="1" applyFill="1" applyBorder="1" applyAlignment="1" applyProtection="1">
      <alignment horizontal="right"/>
    </xf>
    <xf numFmtId="3" fontId="7" fillId="0" borderId="0" xfId="0" applyNumberFormat="1" applyFont="1" applyBorder="1" applyAlignment="1" applyProtection="1"/>
    <xf numFmtId="4" fontId="1" fillId="0" borderId="8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horizontal="center" vertical="center" textRotation="90" wrapText="1"/>
    </xf>
    <xf numFmtId="0" fontId="1" fillId="0" borderId="7" xfId="0" applyNumberFormat="1" applyFont="1" applyBorder="1" applyAlignment="1" applyProtection="1"/>
    <xf numFmtId="4" fontId="1" fillId="2" borderId="1" xfId="0" applyNumberFormat="1" applyFont="1" applyFill="1" applyBorder="1" applyAlignment="1" applyProtection="1">
      <alignment horizontal="center" wrapText="1"/>
    </xf>
    <xf numFmtId="0" fontId="1" fillId="0" borderId="28" xfId="0" applyNumberFormat="1" applyFont="1" applyBorder="1" applyAlignment="1" applyProtection="1"/>
    <xf numFmtId="0" fontId="1" fillId="0" borderId="42" xfId="0" applyNumberFormat="1" applyFont="1" applyBorder="1" applyAlignment="1" applyProtection="1">
      <alignment horizontal="center" vertical="center"/>
    </xf>
    <xf numFmtId="0" fontId="9" fillId="0" borderId="42" xfId="0" applyNumberFormat="1" applyFont="1" applyBorder="1" applyAlignment="1" applyProtection="1">
      <alignment vertical="center"/>
    </xf>
    <xf numFmtId="0" fontId="9" fillId="0" borderId="43" xfId="0" applyNumberFormat="1" applyFont="1" applyBorder="1" applyAlignment="1" applyProtection="1">
      <alignment vertical="center"/>
    </xf>
    <xf numFmtId="4" fontId="1" fillId="0" borderId="49" xfId="0" applyNumberFormat="1" applyFont="1" applyBorder="1" applyAlignment="1" applyProtection="1">
      <alignment horizontal="center" vertical="center" wrapText="1"/>
    </xf>
    <xf numFmtId="4" fontId="1" fillId="0" borderId="49" xfId="0" applyNumberFormat="1" applyFont="1" applyBorder="1" applyAlignment="1" applyProtection="1">
      <alignment horizontal="center" vertical="center"/>
    </xf>
    <xf numFmtId="4" fontId="1" fillId="2" borderId="49" xfId="0" applyNumberFormat="1" applyFont="1" applyFill="1" applyBorder="1" applyAlignment="1" applyProtection="1">
      <alignment horizontal="center" vertical="center"/>
    </xf>
    <xf numFmtId="4" fontId="1" fillId="2" borderId="49" xfId="0" applyNumberFormat="1" applyFont="1" applyFill="1" applyBorder="1" applyAlignment="1" applyProtection="1">
      <alignment horizontal="center" vertical="center" wrapText="1"/>
    </xf>
    <xf numFmtId="4" fontId="1" fillId="2" borderId="50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/>
    <xf numFmtId="0" fontId="1" fillId="0" borderId="0" xfId="0" applyNumberFormat="1" applyFont="1" applyAlignment="1" applyProtection="1">
      <alignment vertical="center"/>
    </xf>
    <xf numFmtId="3" fontId="1" fillId="0" borderId="0" xfId="0" applyNumberFormat="1" applyFont="1" applyAlignment="1" applyProtection="1"/>
    <xf numFmtId="186" fontId="1" fillId="0" borderId="0" xfId="0" applyNumberFormat="1" applyFont="1" applyAlignment="1" applyProtection="1"/>
    <xf numFmtId="165" fontId="10" fillId="0" borderId="2" xfId="0" applyNumberFormat="1" applyFont="1" applyBorder="1" applyAlignment="1" applyProtection="1"/>
    <xf numFmtId="0" fontId="10" fillId="0" borderId="1" xfId="0" applyNumberFormat="1" applyFont="1" applyBorder="1" applyAlignment="1" applyProtection="1"/>
    <xf numFmtId="183" fontId="42" fillId="0" borderId="0" xfId="0" applyNumberFormat="1" applyFont="1" applyAlignment="1" applyProtection="1"/>
    <xf numFmtId="3" fontId="1" fillId="0" borderId="8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/>
    <xf numFmtId="0" fontId="1" fillId="0" borderId="45" xfId="0" applyNumberFormat="1" applyFont="1" applyBorder="1" applyAlignment="1" applyProtection="1"/>
    <xf numFmtId="0" fontId="1" fillId="0" borderId="1" xfId="0" applyNumberFormat="1" applyFont="1" applyBorder="1" applyAlignment="1" applyProtection="1">
      <alignment horizontal="left" wrapText="1"/>
    </xf>
    <xf numFmtId="3" fontId="1" fillId="0" borderId="12" xfId="0" applyNumberFormat="1" applyFont="1" applyFill="1" applyBorder="1" applyAlignment="1" applyProtection="1">
      <alignment horizontal="center" wrapText="1"/>
    </xf>
    <xf numFmtId="0" fontId="9" fillId="0" borderId="51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/>
    <xf numFmtId="180" fontId="20" fillId="0" borderId="0" xfId="0" applyNumberFormat="1" applyFont="1" applyAlignment="1" applyProtection="1"/>
    <xf numFmtId="182" fontId="1" fillId="0" borderId="0" xfId="0" applyNumberFormat="1" applyFont="1" applyAlignment="1" applyProtection="1"/>
    <xf numFmtId="3" fontId="1" fillId="2" borderId="8" xfId="0" applyNumberFormat="1" applyFont="1" applyFill="1" applyBorder="1" applyAlignment="1" applyProtection="1">
      <alignment horizontal="center" wrapText="1"/>
    </xf>
    <xf numFmtId="3" fontId="1" fillId="2" borderId="7" xfId="0" applyNumberFormat="1" applyFont="1" applyFill="1" applyBorder="1" applyAlignment="1" applyProtection="1">
      <alignment horizontal="center" wrapText="1"/>
    </xf>
    <xf numFmtId="0" fontId="1" fillId="0" borderId="46" xfId="0" applyNumberFormat="1" applyFont="1" applyBorder="1" applyAlignment="1" applyProtection="1"/>
    <xf numFmtId="0" fontId="1" fillId="0" borderId="1" xfId="0" applyNumberFormat="1" applyFont="1" applyBorder="1" applyAlignment="1" applyProtection="1">
      <alignment horizontal="left"/>
    </xf>
    <xf numFmtId="3" fontId="1" fillId="0" borderId="7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10" fillId="0" borderId="11" xfId="0" applyNumberFormat="1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vertical="center"/>
      <protection locked="0"/>
    </xf>
    <xf numFmtId="0" fontId="2" fillId="7" borderId="1" xfId="0" applyNumberFormat="1" applyFont="1" applyFill="1" applyBorder="1" applyAlignment="1" applyProtection="1">
      <alignment vertical="center"/>
      <protection locked="0"/>
    </xf>
    <xf numFmtId="0" fontId="1" fillId="3" borderId="46" xfId="0" applyNumberFormat="1" applyFont="1" applyFill="1" applyBorder="1" applyAlignment="1" applyProtection="1">
      <alignment vertical="center"/>
      <protection locked="0"/>
    </xf>
    <xf numFmtId="0" fontId="12" fillId="0" borderId="19" xfId="0" applyNumberFormat="1" applyFont="1" applyBorder="1" applyAlignment="1" applyProtection="1">
      <alignment horizontal="right" vertical="center"/>
    </xf>
    <xf numFmtId="0" fontId="9" fillId="0" borderId="45" xfId="0" applyNumberFormat="1" applyFont="1" applyBorder="1" applyAlignment="1" applyProtection="1">
      <alignment horizontal="center" vertical="center" textRotation="90"/>
    </xf>
    <xf numFmtId="0" fontId="10" fillId="0" borderId="2" xfId="0" applyNumberFormat="1" applyFont="1" applyBorder="1" applyAlignment="1" applyProtection="1">
      <alignment horizontal="left"/>
    </xf>
    <xf numFmtId="0" fontId="9" fillId="0" borderId="68" xfId="0" applyNumberFormat="1" applyFont="1" applyBorder="1" applyAlignment="1" applyProtection="1">
      <alignment horizontal="left"/>
    </xf>
    <xf numFmtId="3" fontId="1" fillId="2" borderId="35" xfId="0" applyNumberFormat="1" applyFont="1" applyFill="1" applyBorder="1" applyAlignment="1" applyProtection="1">
      <alignment horizontal="right" wrapText="1"/>
    </xf>
    <xf numFmtId="0" fontId="3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wrapText="1"/>
    </xf>
    <xf numFmtId="0" fontId="32" fillId="0" borderId="7" xfId="0" applyNumberFormat="1" applyFont="1" applyBorder="1" applyAlignment="1">
      <alignment horizontal="center" wrapText="1"/>
    </xf>
    <xf numFmtId="180" fontId="10" fillId="0" borderId="30" xfId="0" applyNumberFormat="1" applyFont="1" applyBorder="1" applyAlignment="1" applyProtection="1">
      <alignment vertical="center"/>
    </xf>
    <xf numFmtId="180" fontId="10" fillId="0" borderId="1" xfId="0" applyNumberFormat="1" applyFont="1" applyBorder="1" applyAlignment="1" applyProtection="1">
      <alignment horizontal="center" vertical="center"/>
    </xf>
    <xf numFmtId="183" fontId="10" fillId="0" borderId="0" xfId="0" applyNumberFormat="1" applyFont="1" applyBorder="1" applyAlignment="1" applyProtection="1">
      <alignment horizontal="center" vertical="center"/>
    </xf>
    <xf numFmtId="183" fontId="10" fillId="0" borderId="30" xfId="0" applyNumberFormat="1" applyFont="1" applyBorder="1" applyAlignment="1" applyProtection="1">
      <alignment horizontal="center" vertical="center"/>
    </xf>
    <xf numFmtId="180" fontId="10" fillId="0" borderId="35" xfId="0" applyNumberFormat="1" applyFont="1" applyBorder="1" applyAlignment="1" applyProtection="1">
      <alignment horizontal="center" vertical="center"/>
    </xf>
    <xf numFmtId="180" fontId="10" fillId="0" borderId="48" xfId="0" applyNumberFormat="1" applyFont="1" applyBorder="1" applyAlignment="1" applyProtection="1">
      <alignment vertical="center"/>
    </xf>
    <xf numFmtId="180" fontId="10" fillId="0" borderId="47" xfId="0" applyNumberFormat="1" applyFont="1" applyBorder="1" applyAlignment="1" applyProtection="1">
      <alignment horizontal="center" vertical="center"/>
    </xf>
    <xf numFmtId="180" fontId="10" fillId="0" borderId="30" xfId="0" applyNumberFormat="1" applyFont="1" applyBorder="1" applyAlignment="1" applyProtection="1">
      <alignment horizontal="center" vertical="center"/>
    </xf>
  </cellXfs>
  <cellStyles count="14">
    <cellStyle name="0_#.##0" xfId="1" xr:uid="{00000000-0005-0000-0000-000000000000}"/>
    <cellStyle name="0_'.'''0d" xfId="2" xr:uid="{00000000-0005-0000-0000-000001000000}"/>
    <cellStyle name="0_'.'''0d_Anlage 2" xfId="3" xr:uid="{00000000-0005-0000-0000-000002000000}"/>
    <cellStyle name="0_'.'''0d_I 2 a" xfId="4" xr:uid="{00000000-0005-0000-0000-000003000000}"/>
    <cellStyle name="0_0,0" xfId="5" xr:uid="{00000000-0005-0000-0000-000004000000}"/>
    <cellStyle name="0_0,0%" xfId="6" xr:uid="{00000000-0005-0000-0000-000005000000}"/>
    <cellStyle name="0_0,00" xfId="7" xr:uid="{00000000-0005-0000-0000-000006000000}"/>
    <cellStyle name="0_Datum" xfId="8" xr:uid="{00000000-0005-0000-0000-000007000000}"/>
    <cellStyle name="0_ha_####" xfId="9" xr:uid="{00000000-0005-0000-0000-000008000000}"/>
    <cellStyle name="0_Standardd" xfId="10" xr:uid="{00000000-0005-0000-0000-000009000000}"/>
    <cellStyle name="Euro" xfId="11" xr:uid="{00000000-0005-0000-0000-00000A000000}"/>
    <cellStyle name="Link" xfId="12" builtinId="8"/>
    <cellStyle name="Prozent" xfId="13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8FB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BCB"/>
      <rgbColor rgb="00F8FB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3</xdr:row>
      <xdr:rowOff>34636</xdr:rowOff>
    </xdr:from>
    <xdr:to>
      <xdr:col>2</xdr:col>
      <xdr:colOff>5452635</xdr:colOff>
      <xdr:row>6</xdr:row>
      <xdr:rowOff>97828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50F62479-FC50-45C0-8284-52758075C4A9}"/>
            </a:ext>
          </a:extLst>
        </xdr:cNvPr>
        <xdr:cNvSpPr txBox="1">
          <a:spLocks noChangeArrowheads="1"/>
        </xdr:cNvSpPr>
      </xdr:nvSpPr>
      <xdr:spPr bwMode="auto">
        <a:xfrm>
          <a:off x="190500" y="606136"/>
          <a:ext cx="6794794" cy="634692"/>
        </a:xfrm>
        <a:prstGeom prst="rect">
          <a:avLst/>
        </a:prstGeom>
        <a:solidFill>
          <a:srgbClr val="FFFFCC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31680" rIns="36360" bIns="31680" anchor="ctr"/>
        <a:lstStyle/>
        <a:p>
          <a:pPr algn="ctr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Investitionskonzept </a:t>
          </a: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Datenerfassung</a:t>
          </a:r>
        </a:p>
      </xdr:txBody>
    </xdr:sp>
    <xdr:clientData/>
  </xdr:twoCellAnchor>
  <xdr:twoCellAnchor>
    <xdr:from>
      <xdr:col>1</xdr:col>
      <xdr:colOff>2600</xdr:colOff>
      <xdr:row>23</xdr:row>
      <xdr:rowOff>165387</xdr:rowOff>
    </xdr:from>
    <xdr:to>
      <xdr:col>3</xdr:col>
      <xdr:colOff>8660</xdr:colOff>
      <xdr:row>27</xdr:row>
      <xdr:rowOff>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299985DA-1D45-46B6-BC6F-F1E2CD225456}"/>
            </a:ext>
          </a:extLst>
        </xdr:cNvPr>
        <xdr:cNvSpPr txBox="1">
          <a:spLocks noChangeArrowheads="1"/>
        </xdr:cNvSpPr>
      </xdr:nvSpPr>
      <xdr:spPr bwMode="auto">
        <a:xfrm>
          <a:off x="227736" y="4546887"/>
          <a:ext cx="6777469" cy="62259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ctr"/>
        <a:lstStyle/>
        <a:p>
          <a:pPr algn="l" rtl="0">
            <a:lnSpc>
              <a:spcPts val="800"/>
            </a:lnSpc>
            <a:defRPr sz="1000"/>
          </a:pPr>
          <a:b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Eingabe nur in hellgelben und gepunkteten Feldern möglich</a:t>
          </a:r>
        </a:p>
        <a:p>
          <a:pPr algn="l" rtl="0">
            <a:lnSpc>
              <a:spcPts val="9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		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914400</xdr:colOff>
      <xdr:row>25</xdr:row>
      <xdr:rowOff>133350</xdr:rowOff>
    </xdr:from>
    <xdr:to>
      <xdr:col>2</xdr:col>
      <xdr:colOff>1476375</xdr:colOff>
      <xdr:row>26</xdr:row>
      <xdr:rowOff>123825</xdr:rowOff>
    </xdr:to>
    <xdr:sp macro="" textlink="">
      <xdr:nvSpPr>
        <xdr:cNvPr id="1135" name="Rectangle 21">
          <a:extLst>
            <a:ext uri="{FF2B5EF4-FFF2-40B4-BE49-F238E27FC236}">
              <a16:creationId xmlns:a16="http://schemas.microsoft.com/office/drawing/2014/main" id="{BAAD861D-5BAE-4C96-8CA9-54ED16D54AB1}"/>
            </a:ext>
          </a:extLst>
        </xdr:cNvPr>
        <xdr:cNvSpPr>
          <a:spLocks noChangeArrowheads="1"/>
        </xdr:cNvSpPr>
      </xdr:nvSpPr>
      <xdr:spPr bwMode="auto">
        <a:xfrm>
          <a:off x="2447925" y="4895850"/>
          <a:ext cx="561975" cy="180975"/>
        </a:xfrm>
        <a:prstGeom prst="rect">
          <a:avLst/>
        </a:prstGeom>
        <a:solidFill>
          <a:srgbClr val="FFFFCC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1647825</xdr:colOff>
      <xdr:row>7</xdr:row>
      <xdr:rowOff>152400</xdr:rowOff>
    </xdr:from>
    <xdr:to>
      <xdr:col>4</xdr:col>
      <xdr:colOff>3381375</xdr:colOff>
      <xdr:row>18</xdr:row>
      <xdr:rowOff>114300</xdr:rowOff>
    </xdr:to>
    <xdr:pic>
      <xdr:nvPicPr>
        <xdr:cNvPr id="2085" name="Picture 1">
          <a:extLst>
            <a:ext uri="{FF2B5EF4-FFF2-40B4-BE49-F238E27FC236}">
              <a16:creationId xmlns:a16="http://schemas.microsoft.com/office/drawing/2014/main" id="{127B05E9-43F0-439B-A5EF-6997F14E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90675"/>
          <a:ext cx="1733550" cy="2057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28"/>
  <sheetViews>
    <sheetView showGridLines="0" showZeros="0" zoomScale="110" zoomScaleNormal="110" workbookViewId="0">
      <selection activeCell="C28" sqref="C28"/>
    </sheetView>
  </sheetViews>
  <sheetFormatPr baseColWidth="10" defaultColWidth="0" defaultRowHeight="15" x14ac:dyDescent="0.2"/>
  <cols>
    <col min="1" max="1" width="2.6640625" style="577" customWidth="1"/>
    <col min="2" max="2" width="15.21875" style="577" customWidth="1"/>
    <col min="3" max="3" width="63.77734375" style="591" customWidth="1"/>
    <col min="4" max="4" width="1.5546875" style="577" customWidth="1"/>
    <col min="5" max="5" width="6.88671875" style="577" hidden="1" customWidth="1"/>
    <col min="6" max="6" width="6.77734375" style="577" hidden="1" customWidth="1"/>
    <col min="7" max="16384" width="0" style="577" hidden="1"/>
  </cols>
  <sheetData>
    <row r="7" spans="1:8" x14ac:dyDescent="0.2">
      <c r="A7" s="592"/>
      <c r="B7" s="593"/>
      <c r="C7" s="594"/>
      <c r="D7" s="593"/>
      <c r="E7" s="578"/>
      <c r="F7" s="578"/>
      <c r="G7" s="579"/>
    </row>
    <row r="8" spans="1:8" x14ac:dyDescent="0.2">
      <c r="A8" s="593"/>
      <c r="B8" s="595" t="s">
        <v>0</v>
      </c>
      <c r="C8" s="596"/>
      <c r="D8" s="592"/>
      <c r="E8" s="580"/>
      <c r="F8" s="581"/>
      <c r="G8" s="582"/>
      <c r="H8" s="579"/>
    </row>
    <row r="9" spans="1:8" x14ac:dyDescent="0.2">
      <c r="A9" s="592"/>
      <c r="B9" s="583" t="s">
        <v>1</v>
      </c>
      <c r="C9" s="583" t="s">
        <v>2</v>
      </c>
      <c r="D9" s="592"/>
      <c r="E9" s="584"/>
      <c r="F9" s="584"/>
      <c r="G9" s="585"/>
      <c r="H9" s="579"/>
    </row>
    <row r="10" spans="1:8" x14ac:dyDescent="0.2">
      <c r="A10" s="592"/>
      <c r="B10" s="586"/>
      <c r="C10" s="587"/>
      <c r="D10" s="592"/>
      <c r="E10" s="584"/>
      <c r="F10" s="588"/>
      <c r="G10" s="589"/>
      <c r="H10" s="579"/>
    </row>
    <row r="11" spans="1:8" x14ac:dyDescent="0.2">
      <c r="A11" s="592"/>
      <c r="B11" s="586" t="s">
        <v>3</v>
      </c>
      <c r="C11" s="587" t="s">
        <v>4</v>
      </c>
      <c r="D11" s="592"/>
      <c r="E11" s="584"/>
      <c r="F11" s="584"/>
      <c r="G11" s="589"/>
      <c r="H11" s="579"/>
    </row>
    <row r="12" spans="1:8" x14ac:dyDescent="0.2">
      <c r="A12" s="592"/>
      <c r="B12" s="586"/>
      <c r="C12" s="587"/>
      <c r="D12" s="592"/>
      <c r="E12" s="578"/>
      <c r="F12" s="578"/>
      <c r="G12" s="579"/>
    </row>
    <row r="13" spans="1:8" x14ac:dyDescent="0.2">
      <c r="A13" s="592"/>
      <c r="B13" s="583" t="s">
        <v>5</v>
      </c>
      <c r="C13" s="583" t="s">
        <v>418</v>
      </c>
      <c r="D13" s="592"/>
      <c r="E13" s="578"/>
      <c r="F13" s="576"/>
    </row>
    <row r="14" spans="1:8" x14ac:dyDescent="0.2">
      <c r="A14" s="592"/>
      <c r="B14" s="583" t="s">
        <v>6</v>
      </c>
      <c r="C14" s="583" t="s">
        <v>419</v>
      </c>
      <c r="D14" s="592"/>
      <c r="E14" s="578"/>
      <c r="F14" s="576"/>
    </row>
    <row r="15" spans="1:8" x14ac:dyDescent="0.2">
      <c r="A15" s="592"/>
      <c r="B15" s="583" t="s">
        <v>7</v>
      </c>
      <c r="C15" s="583" t="s">
        <v>420</v>
      </c>
      <c r="D15" s="592"/>
      <c r="E15" s="578"/>
      <c r="F15" s="576"/>
    </row>
    <row r="16" spans="1:8" x14ac:dyDescent="0.2">
      <c r="A16" s="592"/>
      <c r="B16" s="583" t="s">
        <v>8</v>
      </c>
      <c r="C16" s="590" t="s">
        <v>9</v>
      </c>
      <c r="D16" s="592"/>
      <c r="E16" s="578"/>
      <c r="F16" s="576"/>
    </row>
    <row r="17" spans="1:6" x14ac:dyDescent="0.2">
      <c r="A17" s="592"/>
      <c r="B17" s="583"/>
      <c r="C17" s="590"/>
      <c r="D17" s="592"/>
      <c r="E17" s="578"/>
      <c r="F17" s="576"/>
    </row>
    <row r="18" spans="1:6" x14ac:dyDescent="0.2">
      <c r="A18" s="592"/>
      <c r="B18" s="583" t="s">
        <v>10</v>
      </c>
      <c r="C18" s="583" t="s">
        <v>11</v>
      </c>
      <c r="D18" s="592"/>
      <c r="E18" s="578"/>
      <c r="F18" s="576"/>
    </row>
    <row r="19" spans="1:6" x14ac:dyDescent="0.2">
      <c r="A19" s="592"/>
      <c r="B19" s="583" t="s">
        <v>12</v>
      </c>
      <c r="C19" s="583" t="s">
        <v>13</v>
      </c>
      <c r="D19" s="592"/>
      <c r="E19" s="578"/>
      <c r="F19" s="576"/>
    </row>
    <row r="20" spans="1:6" x14ac:dyDescent="0.2">
      <c r="A20" s="592"/>
      <c r="B20" s="583"/>
      <c r="C20" s="583"/>
      <c r="D20" s="592"/>
      <c r="E20" s="578"/>
      <c r="F20" s="576"/>
    </row>
    <row r="21" spans="1:6" x14ac:dyDescent="0.2">
      <c r="A21" s="592"/>
      <c r="B21" s="583"/>
      <c r="C21" s="583"/>
      <c r="D21" s="592"/>
      <c r="E21" s="578"/>
      <c r="F21" s="576"/>
    </row>
    <row r="22" spans="1:6" x14ac:dyDescent="0.2">
      <c r="A22" s="592"/>
      <c r="B22" s="583"/>
      <c r="C22" s="583"/>
      <c r="D22" s="592"/>
      <c r="E22" s="578"/>
      <c r="F22" s="576"/>
    </row>
    <row r="23" spans="1:6" x14ac:dyDescent="0.2">
      <c r="A23" s="592"/>
      <c r="B23" s="583"/>
      <c r="C23" s="583"/>
      <c r="D23" s="593"/>
      <c r="E23" s="576"/>
      <c r="F23" s="576"/>
    </row>
    <row r="24" spans="1:6" x14ac:dyDescent="0.2">
      <c r="A24" s="592"/>
      <c r="B24" s="592"/>
      <c r="C24" s="598" t="s">
        <v>407</v>
      </c>
      <c r="D24" s="597"/>
      <c r="E24" s="576"/>
      <c r="F24" s="576"/>
    </row>
    <row r="25" spans="1:6" x14ac:dyDescent="0.2">
      <c r="A25" s="592"/>
      <c r="B25" s="592"/>
      <c r="C25" s="596"/>
      <c r="D25" s="592"/>
      <c r="E25" s="576"/>
      <c r="F25" s="576"/>
    </row>
    <row r="28" spans="1:6" x14ac:dyDescent="0.2">
      <c r="C28" s="598" t="s">
        <v>421</v>
      </c>
    </row>
  </sheetData>
  <sheetProtection selectLockedCells="1" selectUnlockedCells="1"/>
  <printOptions horizontalCentered="1"/>
  <pageMargins left="0.55118110236220474" right="0.23622047244094491" top="0.74803149606299213" bottom="0.74803149606299213" header="0.51181102362204722" footer="0.51181102362204722"/>
  <pageSetup paperSize="9" scale="96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2:E43"/>
  <sheetViews>
    <sheetView showGridLines="0" showZeros="0" topLeftCell="A7" zoomScale="90" zoomScaleNormal="90" workbookViewId="0">
      <selection activeCell="E38" sqref="E38"/>
    </sheetView>
  </sheetViews>
  <sheetFormatPr baseColWidth="10" defaultColWidth="12.44140625" defaultRowHeight="15" x14ac:dyDescent="0.2"/>
  <cols>
    <col min="1" max="4" width="2.21875" style="1" customWidth="1"/>
    <col min="5" max="5" width="60.109375" style="2" customWidth="1"/>
    <col min="6" max="16384" width="12.44140625" style="1"/>
  </cols>
  <sheetData>
    <row r="2" spans="5:5" s="3" customFormat="1" ht="23.25" x14ac:dyDescent="0.2">
      <c r="E2" s="4"/>
    </row>
    <row r="22" spans="5:5" x14ac:dyDescent="0.2">
      <c r="E22" s="2" t="s">
        <v>14</v>
      </c>
    </row>
    <row r="24" spans="5:5" ht="36.75" x14ac:dyDescent="0.7">
      <c r="E24" s="5" t="s">
        <v>15</v>
      </c>
    </row>
    <row r="28" spans="5:5" x14ac:dyDescent="0.2">
      <c r="E28" s="2" t="s">
        <v>16</v>
      </c>
    </row>
    <row r="29" spans="5:5" x14ac:dyDescent="0.2">
      <c r="E29" s="6">
        <f>'I 1'!C3</f>
        <v>0</v>
      </c>
    </row>
    <row r="30" spans="5:5" x14ac:dyDescent="0.2">
      <c r="E30" s="6">
        <f>'I 1'!C4</f>
        <v>0</v>
      </c>
    </row>
    <row r="31" spans="5:5" x14ac:dyDescent="0.2">
      <c r="E31" s="7">
        <f>'I 1'!C5</f>
        <v>0</v>
      </c>
    </row>
    <row r="36" spans="5:5" x14ac:dyDescent="0.2">
      <c r="E36" s="2" t="s">
        <v>17</v>
      </c>
    </row>
    <row r="37" spans="5:5" x14ac:dyDescent="0.2">
      <c r="E37" s="6">
        <f>'I 1'!I3</f>
        <v>0</v>
      </c>
    </row>
    <row r="38" spans="5:5" x14ac:dyDescent="0.2">
      <c r="E38" s="8"/>
    </row>
    <row r="42" spans="5:5" x14ac:dyDescent="0.2">
      <c r="E42" s="2" t="s">
        <v>18</v>
      </c>
    </row>
    <row r="43" spans="5:5" x14ac:dyDescent="0.2">
      <c r="E43" s="6">
        <f>'I 1'!I5</f>
        <v>0</v>
      </c>
    </row>
  </sheetData>
  <sheetProtection selectLockedCells="1"/>
  <printOptions horizontalCentered="1" verticalCentered="1"/>
  <pageMargins left="0.39374999999999999" right="0.39374999999999999" top="0.27569444444444446" bottom="0.19652777777777777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"/>
  <sheetViews>
    <sheetView showGridLines="0" showZeros="0" topLeftCell="A63" zoomScale="75" zoomScaleNormal="75" workbookViewId="0">
      <selection activeCell="A75" sqref="A75"/>
    </sheetView>
  </sheetViews>
  <sheetFormatPr baseColWidth="10" defaultColWidth="12.5546875" defaultRowHeight="15" x14ac:dyDescent="0.2"/>
  <cols>
    <col min="1" max="1" width="38" customWidth="1"/>
    <col min="2" max="2" width="33.88671875" customWidth="1"/>
    <col min="3" max="3" width="29.21875" customWidth="1"/>
    <col min="4" max="4" width="34" customWidth="1"/>
    <col min="7" max="7" width="1.44140625" customWidth="1"/>
    <col min="8" max="8" width="27.88671875" customWidth="1"/>
    <col min="9" max="9" width="17.77734375" customWidth="1"/>
    <col min="10" max="10" width="11.6640625" customWidth="1"/>
    <col min="11" max="11" width="14.88671875" customWidth="1"/>
  </cols>
  <sheetData>
    <row r="1" spans="1:11" x14ac:dyDescent="0.2">
      <c r="A1" s="9" t="s">
        <v>19</v>
      </c>
      <c r="B1" s="9" t="s">
        <v>20</v>
      </c>
      <c r="C1" s="9" t="s">
        <v>21</v>
      </c>
      <c r="D1" s="9" t="s">
        <v>22</v>
      </c>
      <c r="E1" s="10" t="s">
        <v>23</v>
      </c>
      <c r="H1" s="10" t="s">
        <v>24</v>
      </c>
      <c r="I1" s="11" t="s">
        <v>25</v>
      </c>
      <c r="J1" s="12" t="s">
        <v>26</v>
      </c>
      <c r="K1" s="12" t="s">
        <v>27</v>
      </c>
    </row>
    <row r="2" spans="1:11" x14ac:dyDescent="0.2">
      <c r="J2" s="12" t="s">
        <v>28</v>
      </c>
      <c r="K2" s="12" t="s">
        <v>27</v>
      </c>
    </row>
    <row r="3" spans="1:11" x14ac:dyDescent="0.2">
      <c r="H3" s="13">
        <v>135</v>
      </c>
      <c r="J3" s="12" t="s">
        <v>29</v>
      </c>
      <c r="K3" s="12" t="s">
        <v>27</v>
      </c>
    </row>
    <row r="4" spans="1:11" x14ac:dyDescent="0.2">
      <c r="J4" s="12" t="s">
        <v>30</v>
      </c>
      <c r="K4" s="12" t="s">
        <v>27</v>
      </c>
    </row>
    <row r="5" spans="1:11" x14ac:dyDescent="0.2">
      <c r="F5" s="10" t="s">
        <v>31</v>
      </c>
      <c r="J5" s="12" t="s">
        <v>32</v>
      </c>
      <c r="K5" s="12" t="s">
        <v>27</v>
      </c>
    </row>
    <row r="6" spans="1:11" x14ac:dyDescent="0.2">
      <c r="J6" s="12" t="s">
        <v>33</v>
      </c>
      <c r="K6" s="12" t="s">
        <v>27</v>
      </c>
    </row>
    <row r="7" spans="1:11" x14ac:dyDescent="0.2">
      <c r="D7" s="10" t="s">
        <v>34</v>
      </c>
      <c r="J7" s="12" t="s">
        <v>35</v>
      </c>
      <c r="K7" s="12" t="s">
        <v>27</v>
      </c>
    </row>
    <row r="8" spans="1:11" x14ac:dyDescent="0.2">
      <c r="E8" s="10" t="s">
        <v>36</v>
      </c>
      <c r="J8" s="12" t="s">
        <v>37</v>
      </c>
      <c r="K8" s="12" t="s">
        <v>27</v>
      </c>
    </row>
    <row r="9" spans="1:11" x14ac:dyDescent="0.2">
      <c r="J9" s="12" t="s">
        <v>38</v>
      </c>
      <c r="K9" s="12" t="s">
        <v>27</v>
      </c>
    </row>
    <row r="10" spans="1:11" x14ac:dyDescent="0.2">
      <c r="J10" s="12" t="s">
        <v>8</v>
      </c>
      <c r="K10" s="12" t="s">
        <v>27</v>
      </c>
    </row>
    <row r="11" spans="1:11" x14ac:dyDescent="0.2">
      <c r="J11" s="12" t="s">
        <v>39</v>
      </c>
      <c r="K11" s="12" t="s">
        <v>27</v>
      </c>
    </row>
    <row r="12" spans="1:11" x14ac:dyDescent="0.2">
      <c r="J12" s="12" t="s">
        <v>40</v>
      </c>
      <c r="K12" s="12" t="s">
        <v>27</v>
      </c>
    </row>
    <row r="13" spans="1:11" x14ac:dyDescent="0.2">
      <c r="J13" s="12" t="s">
        <v>12</v>
      </c>
      <c r="K13" s="12" t="s">
        <v>27</v>
      </c>
    </row>
    <row r="14" spans="1:11" x14ac:dyDescent="0.2">
      <c r="B14" s="14">
        <f t="array" ref="B14">COUNTA("$#REF!.A1:A2952")</f>
        <v>1</v>
      </c>
      <c r="J14" s="12" t="s">
        <v>41</v>
      </c>
      <c r="K14" s="12" t="s">
        <v>27</v>
      </c>
    </row>
    <row r="15" spans="1:11" x14ac:dyDescent="0.2">
      <c r="B15" t="s">
        <v>42</v>
      </c>
      <c r="C15" s="14" t="e">
        <f t="array" ref="C15">NA()</f>
        <v>#N/A</v>
      </c>
      <c r="J15" s="12" t="s">
        <v>43</v>
      </c>
      <c r="K15" s="12" t="s">
        <v>27</v>
      </c>
    </row>
    <row r="16" spans="1:11" x14ac:dyDescent="0.2">
      <c r="J16" s="12" t="s">
        <v>44</v>
      </c>
      <c r="K16" s="12" t="s">
        <v>27</v>
      </c>
    </row>
    <row r="17" spans="2:11" x14ac:dyDescent="0.2">
      <c r="J17" s="12" t="s">
        <v>45</v>
      </c>
      <c r="K17" s="12" t="s">
        <v>27</v>
      </c>
    </row>
    <row r="18" spans="2:11" x14ac:dyDescent="0.2">
      <c r="B18" s="14" t="e">
        <f t="array" ref="B18">NA()</f>
        <v>#N/A</v>
      </c>
      <c r="J18" s="12" t="s">
        <v>46</v>
      </c>
      <c r="K18" s="12" t="s">
        <v>27</v>
      </c>
    </row>
    <row r="31" spans="2:11" x14ac:dyDescent="0.2">
      <c r="C31" s="12" t="s">
        <v>47</v>
      </c>
    </row>
    <row r="32" spans="2:11" x14ac:dyDescent="0.2">
      <c r="C32" s="12" t="s">
        <v>48</v>
      </c>
    </row>
    <row r="33" spans="3:3" x14ac:dyDescent="0.2">
      <c r="C33" s="15" t="s">
        <v>49</v>
      </c>
    </row>
    <row r="34" spans="3:3" x14ac:dyDescent="0.2">
      <c r="C34" s="15" t="s">
        <v>50</v>
      </c>
    </row>
    <row r="39" spans="3:3" x14ac:dyDescent="0.2">
      <c r="C39" s="16" t="s">
        <v>51</v>
      </c>
    </row>
    <row r="40" spans="3:3" x14ac:dyDescent="0.2">
      <c r="C40" t="s">
        <v>52</v>
      </c>
    </row>
    <row r="94" spans="1:1" x14ac:dyDescent="0.2">
      <c r="A94" s="10" t="s">
        <v>53</v>
      </c>
    </row>
    <row r="104" spans="1:1" x14ac:dyDescent="0.2">
      <c r="A104" s="10" t="s">
        <v>54</v>
      </c>
    </row>
    <row r="117" spans="1:1" x14ac:dyDescent="0.2">
      <c r="A117" s="11" t="s">
        <v>55</v>
      </c>
    </row>
    <row r="133" spans="1:5" x14ac:dyDescent="0.2">
      <c r="A133" s="10" t="s">
        <v>56</v>
      </c>
      <c r="E133" s="14">
        <v>0</v>
      </c>
    </row>
    <row r="134" spans="1:5" x14ac:dyDescent="0.2">
      <c r="E134" s="14">
        <v>0</v>
      </c>
    </row>
    <row r="135" spans="1:5" x14ac:dyDescent="0.2">
      <c r="E135" s="14">
        <v>0</v>
      </c>
    </row>
    <row r="136" spans="1:5" x14ac:dyDescent="0.2">
      <c r="E136" s="14">
        <v>0</v>
      </c>
    </row>
    <row r="137" spans="1:5" x14ac:dyDescent="0.2">
      <c r="E137" s="14">
        <v>0</v>
      </c>
    </row>
    <row r="138" spans="1:5" x14ac:dyDescent="0.2">
      <c r="E138" s="14">
        <v>0</v>
      </c>
    </row>
    <row r="139" spans="1:5" x14ac:dyDescent="0.2">
      <c r="E139" s="14">
        <v>0</v>
      </c>
    </row>
    <row r="140" spans="1:5" x14ac:dyDescent="0.2">
      <c r="E140" s="14">
        <v>0</v>
      </c>
    </row>
    <row r="141" spans="1:5" x14ac:dyDescent="0.2">
      <c r="E141" s="14">
        <v>0</v>
      </c>
    </row>
    <row r="142" spans="1:5" x14ac:dyDescent="0.2">
      <c r="A142" t="s">
        <v>52</v>
      </c>
      <c r="E142" s="14">
        <v>0</v>
      </c>
    </row>
    <row r="143" spans="1:5" x14ac:dyDescent="0.2">
      <c r="E143" s="14">
        <v>0</v>
      </c>
    </row>
    <row r="144" spans="1:5" x14ac:dyDescent="0.2">
      <c r="E144" s="14">
        <v>0</v>
      </c>
    </row>
    <row r="145" spans="1:5" x14ac:dyDescent="0.2">
      <c r="E145" s="14">
        <v>0</v>
      </c>
    </row>
    <row r="146" spans="1:5" x14ac:dyDescent="0.2">
      <c r="E146" s="14">
        <v>0</v>
      </c>
    </row>
    <row r="147" spans="1:5" x14ac:dyDescent="0.2">
      <c r="A147" s="10" t="s">
        <v>56</v>
      </c>
    </row>
    <row r="148" spans="1:5" x14ac:dyDescent="0.2">
      <c r="A148" t="s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5"/>
  <sheetViews>
    <sheetView showGridLines="0" showZeros="0" zoomScale="80" zoomScaleNormal="80" workbookViewId="0">
      <pane ySplit="10" topLeftCell="A11" activePane="bottomLeft" state="frozen"/>
      <selection pane="bottomLeft" activeCell="Q49" sqref="Q49"/>
    </sheetView>
  </sheetViews>
  <sheetFormatPr baseColWidth="10" defaultColWidth="11.21875" defaultRowHeight="12" x14ac:dyDescent="0.2"/>
  <cols>
    <col min="1" max="1" width="3.5546875" style="17" customWidth="1"/>
    <col min="2" max="2" width="21" style="17" customWidth="1"/>
    <col min="3" max="3" width="7.109375" style="17" customWidth="1"/>
    <col min="4" max="4" width="8.21875" style="17" customWidth="1"/>
    <col min="5" max="7" width="8.6640625" style="17" customWidth="1"/>
    <col min="8" max="8" width="8.6640625" style="18" customWidth="1"/>
    <col min="9" max="12" width="8.6640625" style="17" customWidth="1"/>
    <col min="13" max="13" width="1.6640625" style="17" customWidth="1"/>
    <col min="14" max="16384" width="11.21875" style="17"/>
  </cols>
  <sheetData>
    <row r="1" spans="1:13" ht="27" x14ac:dyDescent="0.2">
      <c r="A1" s="19" t="s">
        <v>14</v>
      </c>
      <c r="B1" s="20"/>
      <c r="C1" s="20"/>
      <c r="D1" s="21" t="s">
        <v>57</v>
      </c>
      <c r="E1" s="20"/>
      <c r="F1" s="20"/>
      <c r="G1" s="20"/>
      <c r="H1" s="20"/>
      <c r="I1" s="20"/>
      <c r="J1" s="20"/>
      <c r="K1" s="20"/>
      <c r="L1" s="22" t="s">
        <v>58</v>
      </c>
    </row>
    <row r="2" spans="1:13" ht="14.1" customHeight="1" x14ac:dyDescent="0.2">
      <c r="A2" s="23"/>
      <c r="B2" s="24"/>
      <c r="C2" s="25"/>
      <c r="D2" s="26" t="s">
        <v>2</v>
      </c>
      <c r="E2" s="25"/>
      <c r="F2" s="25"/>
      <c r="G2" s="24"/>
      <c r="H2" s="24"/>
      <c r="I2" s="24"/>
      <c r="J2" s="24"/>
      <c r="K2" s="24"/>
      <c r="L2" s="27"/>
      <c r="M2" s="28"/>
    </row>
    <row r="3" spans="1:13" ht="20.100000000000001" customHeight="1" x14ac:dyDescent="0.2">
      <c r="A3" s="29">
        <v>1</v>
      </c>
      <c r="B3" s="30" t="s">
        <v>59</v>
      </c>
      <c r="C3" s="718"/>
      <c r="D3" s="718"/>
      <c r="E3" s="718"/>
      <c r="F3" s="718"/>
      <c r="G3" s="30" t="s">
        <v>60</v>
      </c>
      <c r="H3" s="31"/>
      <c r="I3" s="718"/>
      <c r="J3" s="718"/>
      <c r="K3" s="30" t="s">
        <v>61</v>
      </c>
      <c r="L3" s="32"/>
      <c r="M3" s="28"/>
    </row>
    <row r="4" spans="1:13" ht="20.100000000000001" customHeight="1" x14ac:dyDescent="0.2">
      <c r="A4" s="29">
        <f>A3+1</f>
        <v>2</v>
      </c>
      <c r="B4" s="33" t="s">
        <v>62</v>
      </c>
      <c r="C4" s="719"/>
      <c r="D4" s="719"/>
      <c r="E4" s="719"/>
      <c r="F4" s="719"/>
      <c r="G4" s="33" t="s">
        <v>63</v>
      </c>
      <c r="H4" s="34"/>
      <c r="I4" s="718"/>
      <c r="J4" s="718"/>
      <c r="K4" s="33" t="s">
        <v>64</v>
      </c>
      <c r="L4" s="35"/>
      <c r="M4" s="28"/>
    </row>
    <row r="5" spans="1:13" ht="20.100000000000001" customHeight="1" x14ac:dyDescent="0.2">
      <c r="A5" s="29">
        <f>A4+1</f>
        <v>3</v>
      </c>
      <c r="B5" s="33" t="s">
        <v>65</v>
      </c>
      <c r="C5" s="720"/>
      <c r="D5" s="720"/>
      <c r="E5" s="720"/>
      <c r="F5" s="720"/>
      <c r="G5" s="33" t="s">
        <v>66</v>
      </c>
      <c r="H5" s="34"/>
      <c r="I5" s="36"/>
      <c r="J5" s="37"/>
      <c r="K5" s="33" t="s">
        <v>67</v>
      </c>
      <c r="L5" s="35"/>
      <c r="M5" s="28"/>
    </row>
    <row r="6" spans="1:13" ht="20.100000000000001" customHeight="1" x14ac:dyDescent="0.2">
      <c r="A6" s="29">
        <f>A5+1</f>
        <v>4</v>
      </c>
      <c r="B6" s="33" t="s">
        <v>68</v>
      </c>
      <c r="C6" s="38"/>
      <c r="D6" s="721" t="s">
        <v>69</v>
      </c>
      <c r="E6" s="721"/>
      <c r="F6" s="39"/>
      <c r="G6" s="33" t="s">
        <v>70</v>
      </c>
      <c r="H6" s="40"/>
      <c r="I6" s="41"/>
      <c r="J6" s="42"/>
      <c r="K6" s="33" t="s">
        <v>71</v>
      </c>
      <c r="L6" s="43"/>
      <c r="M6" s="28"/>
    </row>
    <row r="7" spans="1:13" ht="20.100000000000001" customHeight="1" x14ac:dyDescent="0.2">
      <c r="A7" s="44">
        <v>5</v>
      </c>
      <c r="B7" s="45" t="s">
        <v>72</v>
      </c>
      <c r="C7" s="46"/>
      <c r="D7" s="47"/>
      <c r="E7" s="48"/>
      <c r="F7" s="48"/>
      <c r="G7" s="47"/>
      <c r="H7" s="49"/>
      <c r="I7" s="50"/>
      <c r="J7" s="47"/>
      <c r="K7" s="51"/>
      <c r="L7" s="52"/>
      <c r="M7" s="28"/>
    </row>
    <row r="8" spans="1:13" ht="20.100000000000001" customHeight="1" x14ac:dyDescent="0.2">
      <c r="A8" s="29">
        <v>6</v>
      </c>
      <c r="B8" s="53" t="s">
        <v>73</v>
      </c>
      <c r="C8" s="54"/>
      <c r="D8" s="55"/>
      <c r="E8" s="54" t="s">
        <v>74</v>
      </c>
      <c r="F8" s="56"/>
      <c r="G8" s="54" t="s">
        <v>75</v>
      </c>
      <c r="H8" s="55"/>
      <c r="I8" s="54" t="s">
        <v>76</v>
      </c>
      <c r="J8" s="57"/>
      <c r="K8" s="58"/>
      <c r="L8" s="59"/>
      <c r="M8" s="60"/>
    </row>
    <row r="9" spans="1:13" ht="23.25" x14ac:dyDescent="0.2">
      <c r="A9" s="44">
        <v>7</v>
      </c>
      <c r="B9" s="61" t="s">
        <v>77</v>
      </c>
      <c r="C9" s="62" t="s">
        <v>78</v>
      </c>
      <c r="D9" s="63"/>
      <c r="E9" s="575" t="s">
        <v>79</v>
      </c>
      <c r="F9" s="608"/>
      <c r="G9" s="64" t="s">
        <v>80</v>
      </c>
      <c r="H9" s="65">
        <f>+IF(F9&gt;0,F9+4,0)</f>
        <v>0</v>
      </c>
      <c r="I9" s="66" t="s">
        <v>81</v>
      </c>
      <c r="J9" s="67"/>
      <c r="K9" s="68" t="str">
        <f>"IST ("&amp;F9&amp;")"</f>
        <v>IST ()</v>
      </c>
      <c r="L9" s="69" t="str">
        <f>"ZIEL ("&amp;F9+4&amp;")"</f>
        <v>ZIEL (4)</v>
      </c>
      <c r="M9" s="28"/>
    </row>
    <row r="10" spans="1:13" ht="21.95" customHeight="1" x14ac:dyDescent="0.2">
      <c r="A10" s="29">
        <v>8</v>
      </c>
      <c r="B10" s="70"/>
      <c r="C10" s="71"/>
      <c r="D10" s="72"/>
      <c r="E10" s="73" t="s">
        <v>82</v>
      </c>
      <c r="F10" s="74" t="s">
        <v>83</v>
      </c>
      <c r="G10" s="75" t="s">
        <v>82</v>
      </c>
      <c r="H10" s="76" t="s">
        <v>83</v>
      </c>
      <c r="I10" s="77"/>
      <c r="J10" s="78"/>
      <c r="K10" s="72"/>
      <c r="L10" s="79"/>
      <c r="M10" s="28"/>
    </row>
    <row r="11" spans="1:13" ht="19.149999999999999" customHeight="1" x14ac:dyDescent="0.2">
      <c r="A11" s="29">
        <v>9</v>
      </c>
      <c r="B11" s="70" t="s">
        <v>84</v>
      </c>
      <c r="C11" s="80">
        <v>6100</v>
      </c>
      <c r="D11" s="80" t="s">
        <v>85</v>
      </c>
      <c r="E11" s="81"/>
      <c r="F11" s="81"/>
      <c r="G11" s="81"/>
      <c r="H11" s="81"/>
      <c r="I11" s="82"/>
      <c r="J11" s="83"/>
      <c r="K11" s="84"/>
      <c r="L11" s="85"/>
      <c r="M11" s="28"/>
    </row>
    <row r="12" spans="1:13" ht="19.149999999999999" customHeight="1" x14ac:dyDescent="0.2">
      <c r="A12" s="29">
        <v>10</v>
      </c>
      <c r="B12" s="70" t="s">
        <v>86</v>
      </c>
      <c r="C12" s="80">
        <v>6104</v>
      </c>
      <c r="D12" s="86" t="s">
        <v>85</v>
      </c>
      <c r="E12" s="81"/>
      <c r="F12" s="81"/>
      <c r="G12" s="81"/>
      <c r="H12" s="81"/>
      <c r="I12" s="82"/>
      <c r="J12" s="87"/>
      <c r="K12" s="84"/>
      <c r="L12" s="85"/>
      <c r="M12" s="28"/>
    </row>
    <row r="13" spans="1:13" ht="19.149999999999999" customHeight="1" x14ac:dyDescent="0.2">
      <c r="A13" s="29">
        <v>11</v>
      </c>
      <c r="B13" s="70" t="s">
        <v>87</v>
      </c>
      <c r="C13" s="80" t="s">
        <v>88</v>
      </c>
      <c r="D13" s="86" t="s">
        <v>85</v>
      </c>
      <c r="E13" s="81"/>
      <c r="F13" s="81"/>
      <c r="G13" s="81"/>
      <c r="H13" s="81"/>
      <c r="I13" s="82"/>
      <c r="J13" s="87"/>
      <c r="K13" s="88"/>
      <c r="L13" s="89"/>
      <c r="M13" s="28"/>
    </row>
    <row r="14" spans="1:13" ht="19.149999999999999" customHeight="1" x14ac:dyDescent="0.2">
      <c r="A14" s="29">
        <v>12</v>
      </c>
      <c r="B14" s="70" t="s">
        <v>89</v>
      </c>
      <c r="C14" s="80">
        <v>6116</v>
      </c>
      <c r="D14" s="80" t="s">
        <v>85</v>
      </c>
      <c r="E14" s="90"/>
      <c r="F14" s="81"/>
      <c r="G14" s="81"/>
      <c r="H14" s="81"/>
      <c r="I14" s="91" t="s">
        <v>90</v>
      </c>
      <c r="J14" s="83"/>
      <c r="K14" s="84"/>
      <c r="L14" s="85"/>
      <c r="M14" s="28"/>
    </row>
    <row r="15" spans="1:13" ht="19.149999999999999" customHeight="1" x14ac:dyDescent="0.2">
      <c r="A15" s="29">
        <v>13</v>
      </c>
      <c r="B15" s="70" t="s">
        <v>91</v>
      </c>
      <c r="C15" s="86" t="s">
        <v>92</v>
      </c>
      <c r="D15" s="80" t="s">
        <v>85</v>
      </c>
      <c r="E15" s="92"/>
      <c r="F15" s="92"/>
      <c r="G15" s="93"/>
      <c r="H15" s="81"/>
      <c r="I15" s="82" t="s">
        <v>93</v>
      </c>
      <c r="J15" s="83"/>
      <c r="K15" s="84"/>
      <c r="L15" s="85"/>
      <c r="M15" s="28"/>
    </row>
    <row r="16" spans="1:13" ht="19.149999999999999" customHeight="1" x14ac:dyDescent="0.2">
      <c r="A16" s="29">
        <v>14</v>
      </c>
      <c r="B16" s="94" t="s">
        <v>94</v>
      </c>
      <c r="C16" s="95">
        <v>6119</v>
      </c>
      <c r="D16" s="96" t="s">
        <v>85</v>
      </c>
      <c r="E16" s="97">
        <f>SUM(E11:E15)</f>
        <v>0</v>
      </c>
      <c r="F16" s="98">
        <f>SUM(F11:F15)</f>
        <v>0</v>
      </c>
      <c r="G16" s="97">
        <f>SUM(G11:G15)</f>
        <v>0</v>
      </c>
      <c r="H16" s="97">
        <f>SUM(H11:H15)</f>
        <v>0</v>
      </c>
      <c r="I16" s="82" t="s">
        <v>95</v>
      </c>
      <c r="J16" s="83"/>
      <c r="K16" s="84"/>
      <c r="L16" s="85"/>
      <c r="M16" s="28"/>
    </row>
    <row r="17" spans="1:13" ht="19.149999999999999" customHeight="1" x14ac:dyDescent="0.2">
      <c r="A17" s="29">
        <v>15</v>
      </c>
      <c r="B17" s="70" t="s">
        <v>96</v>
      </c>
      <c r="C17" s="80">
        <v>6122</v>
      </c>
      <c r="D17" s="80" t="s">
        <v>85</v>
      </c>
      <c r="E17" s="81"/>
      <c r="F17" s="81"/>
      <c r="G17" s="81"/>
      <c r="H17" s="81"/>
      <c r="I17" s="82" t="s">
        <v>97</v>
      </c>
      <c r="J17" s="83"/>
      <c r="K17" s="84"/>
      <c r="L17" s="85"/>
      <c r="M17" s="28"/>
    </row>
    <row r="18" spans="1:13" ht="19.149999999999999" customHeight="1" x14ac:dyDescent="0.2">
      <c r="A18" s="29">
        <v>16</v>
      </c>
      <c r="B18" s="70" t="s">
        <v>98</v>
      </c>
      <c r="C18" s="80">
        <v>6128</v>
      </c>
      <c r="D18" s="80" t="s">
        <v>85</v>
      </c>
      <c r="E18" s="81"/>
      <c r="F18" s="81"/>
      <c r="G18" s="81"/>
      <c r="H18" s="81"/>
      <c r="I18" s="99"/>
      <c r="J18" s="50"/>
      <c r="K18" s="88"/>
      <c r="L18" s="89"/>
      <c r="M18" s="28"/>
    </row>
    <row r="19" spans="1:13" ht="19.149999999999999" customHeight="1" x14ac:dyDescent="0.2">
      <c r="A19" s="29">
        <v>17</v>
      </c>
      <c r="B19" s="100" t="s">
        <v>99</v>
      </c>
      <c r="C19" s="80">
        <v>6129</v>
      </c>
      <c r="D19" s="72" t="s">
        <v>85</v>
      </c>
      <c r="E19" s="101">
        <f>SUM(E16:E18)</f>
        <v>0</v>
      </c>
      <c r="F19" s="101">
        <f>SUM(F16:F18)</f>
        <v>0</v>
      </c>
      <c r="G19" s="101">
        <f>SUM(G16:G18)</f>
        <v>0</v>
      </c>
      <c r="H19" s="102">
        <f>SUM(H16:H18)</f>
        <v>0</v>
      </c>
      <c r="I19" s="103"/>
      <c r="J19" s="50"/>
      <c r="K19" s="88"/>
      <c r="L19" s="89"/>
      <c r="M19" s="28"/>
    </row>
    <row r="20" spans="1:13" ht="12.75" customHeight="1" x14ac:dyDescent="0.2">
      <c r="A20" s="44">
        <v>18</v>
      </c>
      <c r="B20" s="715" t="s">
        <v>100</v>
      </c>
      <c r="C20" s="715"/>
      <c r="D20" s="715"/>
      <c r="E20" s="104"/>
      <c r="F20" s="87" t="s">
        <v>101</v>
      </c>
      <c r="G20" s="87">
        <f>+F9</f>
        <v>0</v>
      </c>
      <c r="H20" s="105"/>
      <c r="I20" s="716" t="s">
        <v>102</v>
      </c>
      <c r="J20" s="716"/>
      <c r="K20" s="717">
        <f>+H9</f>
        <v>0</v>
      </c>
      <c r="L20" s="717"/>
      <c r="M20" s="28"/>
    </row>
    <row r="21" spans="1:13" ht="30" customHeight="1" x14ac:dyDescent="0.2">
      <c r="A21" s="29">
        <v>19</v>
      </c>
      <c r="B21" s="106" t="s">
        <v>103</v>
      </c>
      <c r="C21" s="80" t="s">
        <v>78</v>
      </c>
      <c r="D21" s="80" t="s">
        <v>104</v>
      </c>
      <c r="E21" s="107" t="s">
        <v>105</v>
      </c>
      <c r="F21" s="74" t="s">
        <v>106</v>
      </c>
      <c r="G21" s="86" t="s">
        <v>107</v>
      </c>
      <c r="H21" s="108" t="s">
        <v>108</v>
      </c>
      <c r="I21" s="80" t="s">
        <v>105</v>
      </c>
      <c r="J21" s="80" t="s">
        <v>106</v>
      </c>
      <c r="K21" s="80" t="s">
        <v>107</v>
      </c>
      <c r="L21" s="109" t="s">
        <v>108</v>
      </c>
      <c r="M21" s="60"/>
    </row>
    <row r="22" spans="1:13" ht="19.149999999999999" customHeight="1" x14ac:dyDescent="0.2">
      <c r="A22" s="29">
        <v>20</v>
      </c>
      <c r="B22" s="70" t="s">
        <v>109</v>
      </c>
      <c r="C22" s="80">
        <v>4001</v>
      </c>
      <c r="D22" s="110"/>
      <c r="E22" s="111"/>
      <c r="F22" s="112"/>
      <c r="G22" s="113"/>
      <c r="H22" s="114">
        <f t="shared" ref="H22:H29" si="0">E22*G22</f>
        <v>0</v>
      </c>
      <c r="I22" s="111"/>
      <c r="J22" s="112"/>
      <c r="K22" s="113"/>
      <c r="L22" s="115">
        <f t="shared" ref="L22:L29" si="1">I22*K22</f>
        <v>0</v>
      </c>
      <c r="M22" s="60"/>
    </row>
    <row r="23" spans="1:13" ht="19.149999999999999" customHeight="1" x14ac:dyDescent="0.2">
      <c r="A23" s="29">
        <f t="shared" ref="A23:A64" si="2">A22+1</f>
        <v>21</v>
      </c>
      <c r="B23" s="70" t="s">
        <v>110</v>
      </c>
      <c r="C23" s="80">
        <v>4004</v>
      </c>
      <c r="D23" s="110"/>
      <c r="E23" s="112"/>
      <c r="F23" s="112"/>
      <c r="G23" s="116"/>
      <c r="H23" s="114">
        <f t="shared" si="0"/>
        <v>0</v>
      </c>
      <c r="I23" s="112"/>
      <c r="J23" s="112"/>
      <c r="K23" s="116"/>
      <c r="L23" s="115">
        <f t="shared" si="1"/>
        <v>0</v>
      </c>
      <c r="M23" s="28"/>
    </row>
    <row r="24" spans="1:13" ht="19.149999999999999" customHeight="1" x14ac:dyDescent="0.2">
      <c r="A24" s="117">
        <f t="shared" si="2"/>
        <v>22</v>
      </c>
      <c r="B24" s="70" t="s">
        <v>111</v>
      </c>
      <c r="C24" s="80">
        <v>4005</v>
      </c>
      <c r="D24" s="110"/>
      <c r="E24" s="112"/>
      <c r="F24" s="112"/>
      <c r="G24" s="116"/>
      <c r="H24" s="114">
        <f t="shared" si="0"/>
        <v>0</v>
      </c>
      <c r="I24" s="112"/>
      <c r="J24" s="112"/>
      <c r="K24" s="116"/>
      <c r="L24" s="118">
        <f t="shared" si="1"/>
        <v>0</v>
      </c>
      <c r="M24" s="119"/>
    </row>
    <row r="25" spans="1:13" ht="19.149999999999999" customHeight="1" x14ac:dyDescent="0.2">
      <c r="A25" s="29">
        <f t="shared" si="2"/>
        <v>23</v>
      </c>
      <c r="B25" s="70" t="s">
        <v>112</v>
      </c>
      <c r="C25" s="80">
        <v>4012</v>
      </c>
      <c r="D25" s="110"/>
      <c r="E25" s="112"/>
      <c r="F25" s="112"/>
      <c r="G25" s="116"/>
      <c r="H25" s="114">
        <f t="shared" si="0"/>
        <v>0</v>
      </c>
      <c r="I25" s="112"/>
      <c r="J25" s="112"/>
      <c r="K25" s="116"/>
      <c r="L25" s="115">
        <f t="shared" si="1"/>
        <v>0</v>
      </c>
      <c r="M25" s="28"/>
    </row>
    <row r="26" spans="1:13" ht="19.149999999999999" customHeight="1" x14ac:dyDescent="0.2">
      <c r="A26" s="29">
        <f t="shared" si="2"/>
        <v>24</v>
      </c>
      <c r="B26" s="70" t="s">
        <v>113</v>
      </c>
      <c r="C26" s="80">
        <v>4024</v>
      </c>
      <c r="D26" s="110"/>
      <c r="E26" s="116"/>
      <c r="F26" s="116"/>
      <c r="G26" s="116"/>
      <c r="H26" s="114">
        <f t="shared" si="0"/>
        <v>0</v>
      </c>
      <c r="I26" s="116"/>
      <c r="J26" s="116"/>
      <c r="K26" s="116"/>
      <c r="L26" s="115">
        <f t="shared" si="1"/>
        <v>0</v>
      </c>
      <c r="M26" s="28"/>
    </row>
    <row r="27" spans="1:13" ht="19.149999999999999" customHeight="1" x14ac:dyDescent="0.2">
      <c r="A27" s="29">
        <f t="shared" si="2"/>
        <v>25</v>
      </c>
      <c r="B27" s="70" t="s">
        <v>114</v>
      </c>
      <c r="C27" s="80">
        <v>4039</v>
      </c>
      <c r="D27" s="110"/>
      <c r="E27" s="116"/>
      <c r="F27" s="116"/>
      <c r="G27" s="116"/>
      <c r="H27" s="114">
        <f t="shared" si="0"/>
        <v>0</v>
      </c>
      <c r="I27" s="116"/>
      <c r="J27" s="116"/>
      <c r="K27" s="116"/>
      <c r="L27" s="115">
        <f t="shared" si="1"/>
        <v>0</v>
      </c>
      <c r="M27" s="28"/>
    </row>
    <row r="28" spans="1:13" ht="19.149999999999999" customHeight="1" x14ac:dyDescent="0.2">
      <c r="A28" s="29">
        <f t="shared" si="2"/>
        <v>26</v>
      </c>
      <c r="B28" s="70" t="s">
        <v>115</v>
      </c>
      <c r="C28" s="80">
        <v>4040</v>
      </c>
      <c r="D28" s="110"/>
      <c r="E28" s="116"/>
      <c r="F28" s="116"/>
      <c r="G28" s="116"/>
      <c r="H28" s="114">
        <f t="shared" si="0"/>
        <v>0</v>
      </c>
      <c r="I28" s="116"/>
      <c r="J28" s="116"/>
      <c r="K28" s="116"/>
      <c r="L28" s="115">
        <f t="shared" si="1"/>
        <v>0</v>
      </c>
      <c r="M28" s="28"/>
    </row>
    <row r="29" spans="1:13" ht="19.149999999999999" customHeight="1" x14ac:dyDescent="0.2">
      <c r="A29" s="29">
        <f t="shared" si="2"/>
        <v>27</v>
      </c>
      <c r="B29" s="70" t="s">
        <v>116</v>
      </c>
      <c r="C29" s="80">
        <v>4071</v>
      </c>
      <c r="D29" s="110"/>
      <c r="E29" s="116"/>
      <c r="F29" s="116"/>
      <c r="G29" s="116"/>
      <c r="H29" s="114">
        <f t="shared" si="0"/>
        <v>0</v>
      </c>
      <c r="I29" s="116"/>
      <c r="J29" s="116"/>
      <c r="K29" s="116"/>
      <c r="L29" s="115">
        <f t="shared" si="1"/>
        <v>0</v>
      </c>
      <c r="M29" s="28"/>
    </row>
    <row r="30" spans="1:13" ht="19.149999999999999" customHeight="1" x14ac:dyDescent="0.2">
      <c r="A30" s="29">
        <f t="shared" si="2"/>
        <v>28</v>
      </c>
      <c r="B30" s="70" t="s">
        <v>117</v>
      </c>
      <c r="C30" s="80"/>
      <c r="D30" s="120"/>
      <c r="E30" s="114">
        <f>'Anlage 1'!C14</f>
        <v>0</v>
      </c>
      <c r="F30" s="114">
        <f>'Anlage 1'!D14</f>
        <v>0</v>
      </c>
      <c r="G30" s="114">
        <f>'Anlage 1'!E14</f>
        <v>0</v>
      </c>
      <c r="H30" s="114">
        <f>'Anlage 1'!F14</f>
        <v>0</v>
      </c>
      <c r="I30" s="114">
        <f>'Anlage 1'!G14</f>
        <v>0</v>
      </c>
      <c r="J30" s="114">
        <f>'Anlage 1'!H14</f>
        <v>0</v>
      </c>
      <c r="K30" s="114">
        <f>'Anlage 1'!I14</f>
        <v>0</v>
      </c>
      <c r="L30" s="115">
        <f>'Anlage 1'!J14</f>
        <v>0</v>
      </c>
      <c r="M30" s="28"/>
    </row>
    <row r="31" spans="1:13" ht="19.149999999999999" customHeight="1" x14ac:dyDescent="0.2">
      <c r="A31" s="29">
        <f t="shared" si="2"/>
        <v>29</v>
      </c>
      <c r="B31" s="70" t="s">
        <v>118</v>
      </c>
      <c r="C31" s="80"/>
      <c r="D31" s="120"/>
      <c r="E31" s="114">
        <f>'Anlage 1'!C20</f>
        <v>0</v>
      </c>
      <c r="F31" s="114">
        <f>'Anlage 1'!D20</f>
        <v>0</v>
      </c>
      <c r="G31" s="114">
        <f>'Anlage 1'!E20</f>
        <v>0</v>
      </c>
      <c r="H31" s="114">
        <f>'Anlage 1'!F20</f>
        <v>0</v>
      </c>
      <c r="I31" s="114">
        <f>'Anlage 1'!G20</f>
        <v>0</v>
      </c>
      <c r="J31" s="114">
        <f>'Anlage 1'!H20</f>
        <v>0</v>
      </c>
      <c r="K31" s="114">
        <f>'Anlage 1'!I20</f>
        <v>0</v>
      </c>
      <c r="L31" s="115">
        <f>'Anlage 1'!J20</f>
        <v>0</v>
      </c>
      <c r="M31" s="28"/>
    </row>
    <row r="32" spans="1:13" ht="30" customHeight="1" x14ac:dyDescent="0.2">
      <c r="A32" s="29">
        <f t="shared" si="2"/>
        <v>30</v>
      </c>
      <c r="B32" s="106" t="s">
        <v>119</v>
      </c>
      <c r="C32" s="80" t="s">
        <v>78</v>
      </c>
      <c r="D32" s="80" t="s">
        <v>104</v>
      </c>
      <c r="E32" s="80" t="s">
        <v>120</v>
      </c>
      <c r="F32" s="80" t="s">
        <v>121</v>
      </c>
      <c r="G32" s="80" t="s">
        <v>107</v>
      </c>
      <c r="H32" s="121" t="s">
        <v>108</v>
      </c>
      <c r="I32" s="80" t="s">
        <v>120</v>
      </c>
      <c r="J32" s="80" t="s">
        <v>121</v>
      </c>
      <c r="K32" s="80" t="s">
        <v>107</v>
      </c>
      <c r="L32" s="122" t="s">
        <v>108</v>
      </c>
      <c r="M32" s="60"/>
    </row>
    <row r="33" spans="1:13" ht="19.149999999999999" customHeight="1" x14ac:dyDescent="0.2">
      <c r="A33" s="29">
        <f t="shared" si="2"/>
        <v>31</v>
      </c>
      <c r="B33" s="70" t="s">
        <v>122</v>
      </c>
      <c r="C33" s="80">
        <v>3109</v>
      </c>
      <c r="D33" s="110"/>
      <c r="E33" s="112"/>
      <c r="F33" s="116"/>
      <c r="G33" s="116"/>
      <c r="H33" s="114">
        <f t="shared" ref="H33:H39" si="3">E33*G33</f>
        <v>0</v>
      </c>
      <c r="I33" s="116"/>
      <c r="J33" s="116"/>
      <c r="K33" s="116"/>
      <c r="L33" s="123">
        <f t="shared" ref="L33:L39" si="4">I33*K33</f>
        <v>0</v>
      </c>
      <c r="M33" s="28"/>
    </row>
    <row r="34" spans="1:13" ht="19.149999999999999" customHeight="1" x14ac:dyDescent="0.2">
      <c r="A34" s="29">
        <f t="shared" si="2"/>
        <v>32</v>
      </c>
      <c r="B34" s="70" t="s">
        <v>123</v>
      </c>
      <c r="C34" s="80">
        <v>3116</v>
      </c>
      <c r="D34" s="110"/>
      <c r="E34" s="112"/>
      <c r="F34" s="112"/>
      <c r="G34" s="116"/>
      <c r="H34" s="114">
        <f t="shared" si="3"/>
        <v>0</v>
      </c>
      <c r="I34" s="116"/>
      <c r="J34" s="116"/>
      <c r="K34" s="116"/>
      <c r="L34" s="115">
        <f t="shared" si="4"/>
        <v>0</v>
      </c>
      <c r="M34" s="28"/>
    </row>
    <row r="35" spans="1:13" ht="19.149999999999999" customHeight="1" x14ac:dyDescent="0.2">
      <c r="A35" s="29">
        <f t="shared" si="2"/>
        <v>33</v>
      </c>
      <c r="B35" s="124" t="s">
        <v>124</v>
      </c>
      <c r="C35" s="80" t="s">
        <v>125</v>
      </c>
      <c r="D35" s="110"/>
      <c r="E35" s="112"/>
      <c r="F35" s="116"/>
      <c r="G35" s="116"/>
      <c r="H35" s="114">
        <f t="shared" si="3"/>
        <v>0</v>
      </c>
      <c r="I35" s="116"/>
      <c r="J35" s="116"/>
      <c r="K35" s="116"/>
      <c r="L35" s="115">
        <f t="shared" si="4"/>
        <v>0</v>
      </c>
      <c r="M35" s="28"/>
    </row>
    <row r="36" spans="1:13" ht="19.149999999999999" customHeight="1" x14ac:dyDescent="0.2">
      <c r="A36" s="29">
        <f t="shared" si="2"/>
        <v>34</v>
      </c>
      <c r="B36" s="125" t="s">
        <v>126</v>
      </c>
      <c r="C36" s="80">
        <v>3134</v>
      </c>
      <c r="D36" s="110"/>
      <c r="E36" s="112"/>
      <c r="F36" s="116"/>
      <c r="G36" s="116"/>
      <c r="H36" s="114">
        <f t="shared" si="3"/>
        <v>0</v>
      </c>
      <c r="I36" s="116"/>
      <c r="J36" s="116"/>
      <c r="K36" s="116"/>
      <c r="L36" s="115">
        <f t="shared" si="4"/>
        <v>0</v>
      </c>
      <c r="M36" s="28"/>
    </row>
    <row r="37" spans="1:13" ht="19.149999999999999" customHeight="1" x14ac:dyDescent="0.2">
      <c r="A37" s="29">
        <f t="shared" si="2"/>
        <v>35</v>
      </c>
      <c r="B37" s="70" t="s">
        <v>127</v>
      </c>
      <c r="C37" s="80">
        <v>3136</v>
      </c>
      <c r="D37" s="110"/>
      <c r="E37" s="112"/>
      <c r="F37" s="112"/>
      <c r="G37" s="116"/>
      <c r="H37" s="114">
        <f t="shared" si="3"/>
        <v>0</v>
      </c>
      <c r="I37" s="116"/>
      <c r="J37" s="116"/>
      <c r="K37" s="116"/>
      <c r="L37" s="115">
        <f t="shared" si="4"/>
        <v>0</v>
      </c>
      <c r="M37" s="28"/>
    </row>
    <row r="38" spans="1:13" ht="19.149999999999999" customHeight="1" x14ac:dyDescent="0.2">
      <c r="A38" s="29">
        <f t="shared" si="2"/>
        <v>36</v>
      </c>
      <c r="B38" s="70" t="s">
        <v>128</v>
      </c>
      <c r="C38" s="80">
        <v>3149</v>
      </c>
      <c r="D38" s="110"/>
      <c r="E38" s="112"/>
      <c r="F38" s="116"/>
      <c r="G38" s="116"/>
      <c r="H38" s="114">
        <f t="shared" si="3"/>
        <v>0</v>
      </c>
      <c r="I38" s="116"/>
      <c r="J38" s="116"/>
      <c r="K38" s="116"/>
      <c r="L38" s="115">
        <f t="shared" si="4"/>
        <v>0</v>
      </c>
      <c r="M38" s="28"/>
    </row>
    <row r="39" spans="1:13" ht="19.149999999999999" customHeight="1" x14ac:dyDescent="0.2">
      <c r="A39" s="29">
        <f t="shared" si="2"/>
        <v>37</v>
      </c>
      <c r="B39" s="70" t="s">
        <v>129</v>
      </c>
      <c r="C39" s="80">
        <v>3160</v>
      </c>
      <c r="D39" s="110"/>
      <c r="E39" s="112"/>
      <c r="F39" s="116"/>
      <c r="G39" s="116"/>
      <c r="H39" s="114">
        <f t="shared" si="3"/>
        <v>0</v>
      </c>
      <c r="I39" s="116"/>
      <c r="J39" s="116"/>
      <c r="K39" s="116"/>
      <c r="L39" s="115">
        <f t="shared" si="4"/>
        <v>0</v>
      </c>
      <c r="M39" s="28"/>
    </row>
    <row r="40" spans="1:13" ht="19.149999999999999" customHeight="1" x14ac:dyDescent="0.2">
      <c r="A40" s="29">
        <f t="shared" si="2"/>
        <v>38</v>
      </c>
      <c r="B40" s="70" t="s">
        <v>130</v>
      </c>
      <c r="C40" s="80"/>
      <c r="D40" s="120"/>
      <c r="E40" s="114">
        <f>'Anlage 1'!C27</f>
        <v>0</v>
      </c>
      <c r="F40" s="114">
        <f>'Anlage 1'!D27</f>
        <v>0</v>
      </c>
      <c r="G40" s="114">
        <f>'Anlage 1'!E27</f>
        <v>0</v>
      </c>
      <c r="H40" s="114">
        <f>'Anlage 1'!F27</f>
        <v>0</v>
      </c>
      <c r="I40" s="114">
        <f>'Anlage 1'!G27</f>
        <v>0</v>
      </c>
      <c r="J40" s="114">
        <f>'Anlage 1'!H27</f>
        <v>0</v>
      </c>
      <c r="K40" s="114">
        <f>'Anlage 1'!I27</f>
        <v>0</v>
      </c>
      <c r="L40" s="115">
        <f>'Anlage 1'!J27</f>
        <v>0</v>
      </c>
      <c r="M40" s="28"/>
    </row>
    <row r="41" spans="1:13" ht="30" customHeight="1" x14ac:dyDescent="0.2">
      <c r="A41" s="29">
        <f t="shared" si="2"/>
        <v>39</v>
      </c>
      <c r="B41" s="106" t="s">
        <v>131</v>
      </c>
      <c r="C41" s="80" t="s">
        <v>78</v>
      </c>
      <c r="D41" s="80"/>
      <c r="E41" s="80" t="s">
        <v>120</v>
      </c>
      <c r="F41" s="80" t="s">
        <v>132</v>
      </c>
      <c r="G41" s="80" t="s">
        <v>107</v>
      </c>
      <c r="H41" s="121" t="s">
        <v>108</v>
      </c>
      <c r="I41" s="80" t="s">
        <v>120</v>
      </c>
      <c r="J41" s="80" t="s">
        <v>133</v>
      </c>
      <c r="K41" s="80" t="s">
        <v>107</v>
      </c>
      <c r="L41" s="122" t="s">
        <v>108</v>
      </c>
      <c r="M41" s="126"/>
    </row>
    <row r="42" spans="1:13" ht="19.149999999999999" customHeight="1" x14ac:dyDescent="0.2">
      <c r="A42" s="29">
        <f t="shared" si="2"/>
        <v>40</v>
      </c>
      <c r="B42" s="110"/>
      <c r="C42" s="110"/>
      <c r="D42" s="110"/>
      <c r="E42" s="116"/>
      <c r="F42" s="116"/>
      <c r="G42" s="116"/>
      <c r="H42" s="114">
        <f>E42*G42</f>
        <v>0</v>
      </c>
      <c r="I42" s="116"/>
      <c r="J42" s="116"/>
      <c r="K42" s="116"/>
      <c r="L42" s="115">
        <f>I42*K42</f>
        <v>0</v>
      </c>
      <c r="M42" s="28"/>
    </row>
    <row r="43" spans="1:13" ht="19.149999999999999" customHeight="1" x14ac:dyDescent="0.2">
      <c r="A43" s="29">
        <f t="shared" si="2"/>
        <v>41</v>
      </c>
      <c r="B43" s="110"/>
      <c r="C43" s="110"/>
      <c r="D43" s="110"/>
      <c r="E43" s="116"/>
      <c r="F43" s="116"/>
      <c r="G43" s="116"/>
      <c r="H43" s="114">
        <f>E43*G43</f>
        <v>0</v>
      </c>
      <c r="I43" s="116"/>
      <c r="J43" s="116"/>
      <c r="K43" s="116"/>
      <c r="L43" s="115">
        <f>I43*K43</f>
        <v>0</v>
      </c>
      <c r="M43" s="28"/>
    </row>
    <row r="44" spans="1:13" ht="19.149999999999999" customHeight="1" x14ac:dyDescent="0.2">
      <c r="A44" s="29">
        <f t="shared" si="2"/>
        <v>42</v>
      </c>
      <c r="B44" s="110"/>
      <c r="C44" s="110"/>
      <c r="D44" s="110"/>
      <c r="E44" s="116"/>
      <c r="F44" s="116"/>
      <c r="G44" s="116"/>
      <c r="H44" s="114">
        <f>E44*G44</f>
        <v>0</v>
      </c>
      <c r="I44" s="116"/>
      <c r="J44" s="116"/>
      <c r="K44" s="116"/>
      <c r="L44" s="115">
        <f>I44*K44</f>
        <v>0</v>
      </c>
      <c r="M44" s="28"/>
    </row>
    <row r="45" spans="1:13" ht="19.149999999999999" customHeight="1" x14ac:dyDescent="0.2">
      <c r="A45" s="29">
        <f t="shared" si="2"/>
        <v>43</v>
      </c>
      <c r="B45" s="110"/>
      <c r="C45" s="110"/>
      <c r="D45" s="110"/>
      <c r="E45" s="116"/>
      <c r="F45" s="116"/>
      <c r="G45" s="116"/>
      <c r="H45" s="114">
        <f>E45*G45</f>
        <v>0</v>
      </c>
      <c r="I45" s="116"/>
      <c r="J45" s="116"/>
      <c r="K45" s="116"/>
      <c r="L45" s="115">
        <f>I45*K45</f>
        <v>0</v>
      </c>
      <c r="M45" s="28"/>
    </row>
    <row r="46" spans="1:13" ht="19.149999999999999" customHeight="1" x14ac:dyDescent="0.2">
      <c r="A46" s="29">
        <f t="shared" si="2"/>
        <v>44</v>
      </c>
      <c r="B46" s="110"/>
      <c r="C46" s="110"/>
      <c r="D46" s="110"/>
      <c r="E46" s="116"/>
      <c r="F46" s="116"/>
      <c r="G46" s="116"/>
      <c r="H46" s="114">
        <f>E46*G46</f>
        <v>0</v>
      </c>
      <c r="I46" s="116"/>
      <c r="J46" s="116"/>
      <c r="K46" s="116"/>
      <c r="L46" s="115">
        <f>I46*K46</f>
        <v>0</v>
      </c>
      <c r="M46" s="28"/>
    </row>
    <row r="47" spans="1:13" ht="30" customHeight="1" x14ac:dyDescent="0.2">
      <c r="A47" s="29">
        <f t="shared" si="2"/>
        <v>45</v>
      </c>
      <c r="B47" s="106" t="s">
        <v>134</v>
      </c>
      <c r="C47" s="80" t="s">
        <v>78</v>
      </c>
      <c r="D47" s="80" t="s">
        <v>104</v>
      </c>
      <c r="E47" s="80" t="s">
        <v>135</v>
      </c>
      <c r="F47" s="80" t="s">
        <v>121</v>
      </c>
      <c r="G47" s="80" t="s">
        <v>107</v>
      </c>
      <c r="H47" s="121" t="s">
        <v>108</v>
      </c>
      <c r="I47" s="80" t="s">
        <v>120</v>
      </c>
      <c r="J47" s="80" t="s">
        <v>121</v>
      </c>
      <c r="K47" s="80" t="s">
        <v>107</v>
      </c>
      <c r="L47" s="122" t="s">
        <v>108</v>
      </c>
      <c r="M47" s="126"/>
    </row>
    <row r="48" spans="1:13" ht="19.149999999999999" customHeight="1" x14ac:dyDescent="0.2">
      <c r="A48" s="29">
        <f t="shared" si="2"/>
        <v>46</v>
      </c>
      <c r="B48" s="70" t="s">
        <v>136</v>
      </c>
      <c r="C48" s="80">
        <v>2320</v>
      </c>
      <c r="D48" s="110"/>
      <c r="E48" s="116"/>
      <c r="F48" s="116"/>
      <c r="G48" s="116"/>
      <c r="H48" s="114">
        <f>E48*G48</f>
        <v>0</v>
      </c>
      <c r="I48" s="116"/>
      <c r="J48" s="116"/>
      <c r="K48" s="116"/>
      <c r="L48" s="115">
        <f>I48*K48</f>
        <v>0</v>
      </c>
      <c r="M48" s="28"/>
    </row>
    <row r="49" spans="1:15" ht="19.149999999999999" customHeight="1" x14ac:dyDescent="0.2">
      <c r="A49" s="29">
        <f t="shared" si="2"/>
        <v>47</v>
      </c>
      <c r="B49" s="70" t="s">
        <v>137</v>
      </c>
      <c r="C49" s="80">
        <v>2323</v>
      </c>
      <c r="D49" s="110"/>
      <c r="E49" s="116"/>
      <c r="F49" s="116"/>
      <c r="G49" s="116"/>
      <c r="H49" s="114">
        <f>E49*G49</f>
        <v>0</v>
      </c>
      <c r="I49" s="116"/>
      <c r="J49" s="116"/>
      <c r="K49" s="116"/>
      <c r="L49" s="115">
        <f>I49*K49</f>
        <v>0</v>
      </c>
      <c r="M49" s="28"/>
    </row>
    <row r="50" spans="1:15" ht="19.149999999999999" customHeight="1" x14ac:dyDescent="0.2">
      <c r="A50" s="29">
        <f t="shared" si="2"/>
        <v>48</v>
      </c>
      <c r="B50" s="70" t="s">
        <v>138</v>
      </c>
      <c r="C50" s="80">
        <v>2333</v>
      </c>
      <c r="D50" s="110"/>
      <c r="E50" s="116"/>
      <c r="F50" s="116"/>
      <c r="G50" s="116"/>
      <c r="H50" s="114">
        <f>E50*G50</f>
        <v>0</v>
      </c>
      <c r="I50" s="116"/>
      <c r="J50" s="116"/>
      <c r="K50" s="116"/>
      <c r="L50" s="115">
        <f>I50*K50</f>
        <v>0</v>
      </c>
      <c r="M50" s="28"/>
    </row>
    <row r="51" spans="1:15" ht="19.149999999999999" customHeight="1" x14ac:dyDescent="0.2">
      <c r="A51" s="29">
        <f t="shared" si="2"/>
        <v>49</v>
      </c>
      <c r="B51" s="70" t="s">
        <v>139</v>
      </c>
      <c r="C51" s="80">
        <v>2335</v>
      </c>
      <c r="D51" s="110"/>
      <c r="E51" s="116"/>
      <c r="F51" s="116"/>
      <c r="G51" s="116"/>
      <c r="H51" s="114">
        <f>E51*G51</f>
        <v>0</v>
      </c>
      <c r="I51" s="116"/>
      <c r="J51" s="116"/>
      <c r="K51" s="116"/>
      <c r="L51" s="115">
        <f>I51*K51</f>
        <v>0</v>
      </c>
      <c r="M51" s="28"/>
    </row>
    <row r="52" spans="1:15" ht="19.149999999999999" customHeight="1" x14ac:dyDescent="0.2">
      <c r="A52" s="29">
        <f t="shared" si="2"/>
        <v>50</v>
      </c>
      <c r="B52" s="70" t="s">
        <v>118</v>
      </c>
      <c r="C52" s="71"/>
      <c r="D52" s="120"/>
      <c r="E52" s="114">
        <f>'Anlage 1'!C33</f>
        <v>0</v>
      </c>
      <c r="F52" s="114">
        <f>'Anlage 1'!D33</f>
        <v>0</v>
      </c>
      <c r="G52" s="114">
        <f>'Anlage 1'!E33</f>
        <v>0</v>
      </c>
      <c r="H52" s="114">
        <f>'Anlage 1'!F33</f>
        <v>0</v>
      </c>
      <c r="I52" s="114">
        <f>'Anlage 1'!G33</f>
        <v>0</v>
      </c>
      <c r="J52" s="114">
        <f>'Anlage 1'!H33</f>
        <v>0</v>
      </c>
      <c r="K52" s="114">
        <f>'Anlage 1'!I33</f>
        <v>0</v>
      </c>
      <c r="L52" s="115">
        <f>'Anlage 1'!J33</f>
        <v>0</v>
      </c>
      <c r="M52" s="28"/>
    </row>
    <row r="53" spans="1:15" ht="30" customHeight="1" x14ac:dyDescent="0.2">
      <c r="A53" s="29">
        <f t="shared" si="2"/>
        <v>51</v>
      </c>
      <c r="B53" s="106" t="s">
        <v>140</v>
      </c>
      <c r="C53" s="80"/>
      <c r="D53" s="80" t="s">
        <v>104</v>
      </c>
      <c r="E53" s="80" t="s">
        <v>135</v>
      </c>
      <c r="F53" s="80" t="s">
        <v>121</v>
      </c>
      <c r="G53" s="80" t="s">
        <v>107</v>
      </c>
      <c r="H53" s="121" t="s">
        <v>108</v>
      </c>
      <c r="I53" s="80" t="s">
        <v>120</v>
      </c>
      <c r="J53" s="80" t="s">
        <v>121</v>
      </c>
      <c r="K53" s="80" t="s">
        <v>107</v>
      </c>
      <c r="L53" s="122" t="s">
        <v>108</v>
      </c>
      <c r="M53" s="28"/>
    </row>
    <row r="54" spans="1:15" ht="19.149999999999999" customHeight="1" x14ac:dyDescent="0.2">
      <c r="A54" s="29">
        <f t="shared" si="2"/>
        <v>52</v>
      </c>
      <c r="B54" s="70" t="s">
        <v>141</v>
      </c>
      <c r="C54" s="71"/>
      <c r="D54" s="84"/>
      <c r="E54" s="116"/>
      <c r="F54" s="116"/>
      <c r="G54" s="116"/>
      <c r="H54" s="114">
        <f>E54*G54</f>
        <v>0</v>
      </c>
      <c r="I54" s="116"/>
      <c r="J54" s="116"/>
      <c r="K54" s="116"/>
      <c r="L54" s="115">
        <f>I54*K54</f>
        <v>0</v>
      </c>
      <c r="M54" s="28"/>
    </row>
    <row r="55" spans="1:15" ht="19.149999999999999" customHeight="1" x14ac:dyDescent="0.2">
      <c r="A55" s="29">
        <f t="shared" si="2"/>
        <v>53</v>
      </c>
      <c r="B55" s="70" t="s">
        <v>142</v>
      </c>
      <c r="C55" s="71"/>
      <c r="D55" s="84"/>
      <c r="E55" s="116"/>
      <c r="F55" s="116"/>
      <c r="G55" s="116"/>
      <c r="H55" s="114">
        <f>E55*G55</f>
        <v>0</v>
      </c>
      <c r="I55" s="116"/>
      <c r="J55" s="116"/>
      <c r="K55" s="116"/>
      <c r="L55" s="123">
        <f>I55*K55</f>
        <v>0</v>
      </c>
      <c r="M55" s="28"/>
    </row>
    <row r="56" spans="1:15" ht="15" customHeight="1" x14ac:dyDescent="0.2">
      <c r="A56" s="29">
        <f t="shared" si="2"/>
        <v>54</v>
      </c>
      <c r="B56" s="127"/>
      <c r="C56" s="128"/>
      <c r="D56" s="129"/>
      <c r="E56" s="130" t="s">
        <v>143</v>
      </c>
      <c r="F56" s="131"/>
      <c r="G56" s="131"/>
      <c r="H56" s="132">
        <f>SUM(H22:H55)</f>
        <v>0</v>
      </c>
      <c r="I56" s="72"/>
      <c r="J56" s="133"/>
      <c r="K56" s="133"/>
      <c r="L56" s="134">
        <f>SUM(L22:L55)</f>
        <v>0</v>
      </c>
      <c r="M56" s="28"/>
    </row>
    <row r="57" spans="1:15" ht="15" customHeight="1" x14ac:dyDescent="0.2">
      <c r="A57" s="29">
        <f t="shared" si="2"/>
        <v>55</v>
      </c>
      <c r="B57" s="135"/>
      <c r="C57" s="136"/>
      <c r="D57" s="50"/>
      <c r="E57" s="137" t="s">
        <v>428</v>
      </c>
      <c r="F57" s="138"/>
      <c r="G57" s="138"/>
      <c r="H57" s="139">
        <f>H56/2100</f>
        <v>0</v>
      </c>
      <c r="I57" s="140"/>
      <c r="J57" s="141"/>
      <c r="K57" s="141"/>
      <c r="L57" s="142">
        <f>L56/2100</f>
        <v>0</v>
      </c>
      <c r="M57" s="28"/>
      <c r="O57" s="609"/>
    </row>
    <row r="58" spans="1:15" ht="15" customHeight="1" x14ac:dyDescent="0.2">
      <c r="A58" s="29">
        <f t="shared" si="2"/>
        <v>56</v>
      </c>
      <c r="B58" s="135"/>
      <c r="C58" s="136"/>
      <c r="D58" s="50"/>
      <c r="E58" s="94" t="s">
        <v>144</v>
      </c>
      <c r="F58" s="129"/>
      <c r="G58" s="129"/>
      <c r="H58" s="116"/>
      <c r="I58" s="143"/>
      <c r="J58" s="144"/>
      <c r="K58" s="145"/>
      <c r="L58" s="146"/>
      <c r="M58" s="28"/>
    </row>
    <row r="59" spans="1:15" ht="15" customHeight="1" x14ac:dyDescent="0.2">
      <c r="A59" s="29">
        <f t="shared" si="2"/>
        <v>57</v>
      </c>
      <c r="B59" s="135"/>
      <c r="C59" s="136"/>
      <c r="D59" s="50"/>
      <c r="E59" s="70" t="s">
        <v>145</v>
      </c>
      <c r="F59" s="129"/>
      <c r="G59" s="129"/>
      <c r="H59" s="147"/>
      <c r="I59" s="148"/>
      <c r="J59" s="50"/>
      <c r="K59" s="149"/>
      <c r="L59" s="150"/>
      <c r="M59" s="28"/>
    </row>
    <row r="60" spans="1:15" ht="15" customHeight="1" x14ac:dyDescent="0.2">
      <c r="A60" s="29">
        <f t="shared" si="2"/>
        <v>58</v>
      </c>
      <c r="B60" s="135"/>
      <c r="C60" s="136"/>
      <c r="D60" s="50"/>
      <c r="E60" s="70" t="s">
        <v>146</v>
      </c>
      <c r="F60" s="129"/>
      <c r="G60" s="129"/>
      <c r="H60" s="116"/>
      <c r="I60" s="148"/>
      <c r="J60" s="83"/>
      <c r="K60" s="151"/>
      <c r="L60" s="146"/>
      <c r="M60" s="28"/>
    </row>
    <row r="61" spans="1:15" ht="15" customHeight="1" x14ac:dyDescent="0.2">
      <c r="A61" s="29">
        <f t="shared" si="2"/>
        <v>59</v>
      </c>
      <c r="B61" s="135"/>
      <c r="C61" s="136"/>
      <c r="D61" s="50"/>
      <c r="E61" s="70" t="s">
        <v>147</v>
      </c>
      <c r="F61" s="129"/>
      <c r="G61" s="129"/>
      <c r="H61" s="116"/>
      <c r="I61" s="148"/>
      <c r="J61" s="83"/>
      <c r="K61" s="151"/>
      <c r="L61" s="146"/>
      <c r="M61" s="28"/>
    </row>
    <row r="62" spans="1:15" ht="15" customHeight="1" x14ac:dyDescent="0.2">
      <c r="A62" s="29">
        <f t="shared" si="2"/>
        <v>60</v>
      </c>
      <c r="B62" s="135"/>
      <c r="C62" s="136"/>
      <c r="D62" s="50"/>
      <c r="E62" s="70" t="s">
        <v>148</v>
      </c>
      <c r="F62" s="129"/>
      <c r="G62" s="129"/>
      <c r="H62" s="116"/>
      <c r="I62" s="152"/>
      <c r="J62" s="153"/>
      <c r="K62" s="154"/>
      <c r="L62" s="146"/>
      <c r="M62" s="28"/>
    </row>
    <row r="63" spans="1:15" ht="15" customHeight="1" x14ac:dyDescent="0.2">
      <c r="A63" s="29">
        <f t="shared" si="2"/>
        <v>61</v>
      </c>
      <c r="B63" s="135"/>
      <c r="C63" s="136"/>
      <c r="D63" s="50"/>
      <c r="E63" s="70"/>
      <c r="F63" s="129"/>
      <c r="G63" s="129"/>
      <c r="H63" s="155"/>
      <c r="I63" s="50"/>
      <c r="J63" s="50"/>
      <c r="K63" s="50"/>
      <c r="L63" s="156"/>
      <c r="M63" s="28"/>
    </row>
    <row r="64" spans="1:15" ht="15" customHeight="1" x14ac:dyDescent="0.2">
      <c r="A64" s="157">
        <f t="shared" si="2"/>
        <v>62</v>
      </c>
      <c r="B64" s="158" t="s">
        <v>149</v>
      </c>
      <c r="C64" s="159"/>
      <c r="D64" s="160"/>
      <c r="E64" s="158" t="s">
        <v>150</v>
      </c>
      <c r="F64" s="160"/>
      <c r="G64" s="160"/>
      <c r="H64" s="161"/>
      <c r="I64" s="160"/>
      <c r="J64" s="160"/>
      <c r="K64" s="160"/>
      <c r="L64" s="162"/>
      <c r="M64" s="28"/>
    </row>
    <row r="75" spans="8:8" x14ac:dyDescent="0.2">
      <c r="H75" s="163"/>
    </row>
  </sheetData>
  <sheetProtection selectLockedCells="1"/>
  <mergeCells count="9">
    <mergeCell ref="B20:D20"/>
    <mergeCell ref="I20:J20"/>
    <mergeCell ref="K20:L20"/>
    <mergeCell ref="C3:F3"/>
    <mergeCell ref="I3:J3"/>
    <mergeCell ref="C4:F4"/>
    <mergeCell ref="I4:J4"/>
    <mergeCell ref="C5:F5"/>
    <mergeCell ref="D6:E6"/>
  </mergeCells>
  <dataValidations count="4">
    <dataValidation type="whole" allowBlank="1" showErrorMessage="1" sqref="F6" xr:uid="{00000000-0002-0000-0300-000000000000}">
      <formula1>0</formula1>
      <formula2>99999</formula2>
    </dataValidation>
    <dataValidation type="decimal" operator="greaterThanOrEqual" allowBlank="1" showErrorMessage="1" sqref="E11:G11 E12:H15 H16 E17:G17 E18:H18 H19 E22:G29 I22:K29 E33:G39 I33:K39 E42:G46 I42:K46 E48:G51 I48:K51 E54:G55 I54:K55 H58 H60:H62" xr:uid="{00000000-0002-0000-0300-000001000000}">
      <formula1>0</formula1>
      <formula2>0</formula2>
    </dataValidation>
    <dataValidation type="whole" operator="greaterThanOrEqual" allowBlank="1" showErrorMessage="1" error="Nur ganze Zahlen eingeben." sqref="K11 L11:L17 K12:L17" xr:uid="{00000000-0002-0000-0300-000002000000}">
      <formula1>0</formula1>
      <formula2>0</formula2>
    </dataValidation>
    <dataValidation type="whole" operator="greaterThanOrEqual" allowBlank="1" showErrorMessage="1" sqref="K18:L19" xr:uid="{00000000-0002-0000-0300-000004000000}">
      <formula1>0</formula1>
      <formula2>0</formula2>
    </dataValidation>
  </dataValidations>
  <printOptions horizontalCentered="1" verticalCentered="1"/>
  <pageMargins left="0.78749999999999998" right="0.39374999999999999" top="0.27569444444444446" bottom="0.45" header="0.51180555555555551" footer="0.51180555555555551"/>
  <pageSetup paperSize="9" scale="64" firstPageNumber="0" orientation="portrait" horizontalDpi="300" verticalDpi="30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7"/>
  <sheetViews>
    <sheetView showGridLines="0" showZeros="0" zoomScale="80" zoomScaleNormal="80" workbookViewId="0">
      <pane ySplit="6" topLeftCell="A34" activePane="bottomLeft" state="frozen"/>
      <selection pane="bottomLeft" activeCell="J35" sqref="J35"/>
    </sheetView>
  </sheetViews>
  <sheetFormatPr baseColWidth="10" defaultColWidth="8.6640625" defaultRowHeight="23.25" zeroHeight="1" x14ac:dyDescent="0.35"/>
  <cols>
    <col min="1" max="1" width="3.6640625" style="164" customWidth="1"/>
    <col min="2" max="2" width="2.6640625" style="165" customWidth="1"/>
    <col min="3" max="3" width="37.6640625" style="165" customWidth="1"/>
    <col min="4" max="4" width="8.6640625" style="166"/>
    <col min="5" max="10" width="10.6640625" style="165" customWidth="1"/>
    <col min="11" max="11" width="1.6640625" style="167" customWidth="1"/>
    <col min="12" max="16384" width="8.6640625" style="167"/>
  </cols>
  <sheetData>
    <row r="1" spans="1:11" ht="27" x14ac:dyDescent="0.5">
      <c r="A1" s="168" t="s">
        <v>14</v>
      </c>
      <c r="B1" s="164"/>
      <c r="C1" s="164"/>
      <c r="D1" s="169"/>
      <c r="E1" s="170" t="s">
        <v>15</v>
      </c>
      <c r="F1" s="164"/>
      <c r="G1" s="164"/>
      <c r="H1" s="164"/>
      <c r="J1" s="171" t="s">
        <v>151</v>
      </c>
    </row>
    <row r="2" spans="1:11" x14ac:dyDescent="0.35">
      <c r="A2" s="172"/>
      <c r="B2" s="173"/>
      <c r="C2" s="173"/>
      <c r="D2" s="174"/>
      <c r="E2" s="175" t="s">
        <v>152</v>
      </c>
      <c r="F2" s="173"/>
      <c r="G2" s="173"/>
      <c r="H2" s="173"/>
      <c r="I2" s="173"/>
      <c r="J2" s="173"/>
      <c r="K2" s="176"/>
    </row>
    <row r="3" spans="1:11" ht="19.149999999999999" customHeight="1" x14ac:dyDescent="0.35">
      <c r="A3" s="177">
        <f>'I 1'!C3</f>
        <v>0</v>
      </c>
      <c r="B3" s="178"/>
      <c r="C3" s="179"/>
      <c r="D3" s="179"/>
      <c r="E3" s="178"/>
      <c r="F3" s="178"/>
      <c r="G3" s="179"/>
      <c r="H3" s="180"/>
      <c r="I3" s="128" t="s">
        <v>153</v>
      </c>
      <c r="J3" s="181">
        <f>'I 1'!L6</f>
        <v>0</v>
      </c>
      <c r="K3" s="176"/>
    </row>
    <row r="4" spans="1:11" ht="19.149999999999999" customHeight="1" x14ac:dyDescent="0.35">
      <c r="A4" s="182"/>
      <c r="B4" s="183"/>
      <c r="C4" s="183"/>
      <c r="D4" s="183"/>
      <c r="E4" s="183"/>
      <c r="F4" s="183"/>
      <c r="G4" s="183"/>
      <c r="H4" s="184"/>
      <c r="I4" s="185" t="s">
        <v>154</v>
      </c>
      <c r="J4" s="186">
        <f>'I 1'!I5</f>
        <v>0</v>
      </c>
      <c r="K4" s="176"/>
    </row>
    <row r="5" spans="1:11" ht="19.149999999999999" customHeight="1" x14ac:dyDescent="0.35">
      <c r="A5" s="187">
        <v>1</v>
      </c>
      <c r="B5" s="188"/>
      <c r="C5" s="189"/>
      <c r="D5" s="190"/>
      <c r="E5" s="72" t="s">
        <v>155</v>
      </c>
      <c r="F5" s="72" t="s">
        <v>155</v>
      </c>
      <c r="G5" s="72" t="s">
        <v>155</v>
      </c>
      <c r="H5" s="120" t="s">
        <v>155</v>
      </c>
      <c r="I5" s="120" t="s">
        <v>155</v>
      </c>
      <c r="J5" s="72" t="s">
        <v>156</v>
      </c>
      <c r="K5" s="176"/>
    </row>
    <row r="6" spans="1:11" s="196" customFormat="1" ht="19.149999999999999" customHeight="1" x14ac:dyDescent="0.2">
      <c r="A6" s="187">
        <f>A5+1</f>
        <v>2</v>
      </c>
      <c r="B6" s="191"/>
      <c r="C6" s="192"/>
      <c r="D6" s="169"/>
      <c r="E6" s="140">
        <f>IF(I6&gt;0,I6-3,0)</f>
        <v>0</v>
      </c>
      <c r="F6" s="140">
        <f>IF(I6&gt;0,I6-2,0)</f>
        <v>0</v>
      </c>
      <c r="G6" s="140">
        <f>IF(I6&gt;0,I6-1,0)</f>
        <v>0</v>
      </c>
      <c r="H6" s="193" t="s">
        <v>157</v>
      </c>
      <c r="I6" s="194">
        <f>'I 1'!F9</f>
        <v>0</v>
      </c>
      <c r="J6" s="140">
        <f>IF(I6&gt;0,I6+4,0)</f>
        <v>0</v>
      </c>
      <c r="K6" s="195"/>
    </row>
    <row r="7" spans="1:11" s="196" customFormat="1" ht="19.149999999999999" customHeight="1" x14ac:dyDescent="0.2">
      <c r="A7" s="197"/>
      <c r="B7" s="198"/>
      <c r="C7" s="199" t="s">
        <v>158</v>
      </c>
      <c r="D7" s="200" t="s">
        <v>78</v>
      </c>
      <c r="E7" s="201">
        <f>SUM(E14:E17)</f>
        <v>0</v>
      </c>
      <c r="F7" s="201">
        <f>F14+SUM(F15:F17)</f>
        <v>0</v>
      </c>
      <c r="G7" s="201">
        <f>G14+SUM(G15:G17)</f>
        <v>0</v>
      </c>
      <c r="H7" s="201">
        <f>H14+SUM(H15:H17)</f>
        <v>0</v>
      </c>
      <c r="I7" s="201">
        <f>I14+SUM(I15:I17)</f>
        <v>0</v>
      </c>
      <c r="J7" s="201">
        <f>J14+SUM(J15:J17)</f>
        <v>0</v>
      </c>
      <c r="K7" s="202"/>
    </row>
    <row r="8" spans="1:11" ht="19.149999999999999" customHeight="1" x14ac:dyDescent="0.35">
      <c r="A8" s="187">
        <f>A6+1</f>
        <v>3</v>
      </c>
      <c r="B8" s="72" t="s">
        <v>159</v>
      </c>
      <c r="C8" s="70" t="s">
        <v>160</v>
      </c>
      <c r="D8" s="80">
        <v>2099</v>
      </c>
      <c r="E8" s="203"/>
      <c r="F8" s="203"/>
      <c r="G8" s="203"/>
      <c r="H8" s="204">
        <f t="shared" ref="H8:H13" si="0">IF(SUM(E8:G8)=0,0,SUM(E8:G8)/COUNTA(E8:G8))</f>
        <v>0</v>
      </c>
      <c r="I8" s="203"/>
      <c r="J8" s="203"/>
      <c r="K8" s="176"/>
    </row>
    <row r="9" spans="1:11" ht="19.149999999999999" customHeight="1" x14ac:dyDescent="0.35">
      <c r="A9" s="187">
        <f t="shared" ref="A9:A18" si="1">A8+1</f>
        <v>4</v>
      </c>
      <c r="B9" s="140"/>
      <c r="C9" s="205" t="s">
        <v>161</v>
      </c>
      <c r="D9" s="206" t="s">
        <v>162</v>
      </c>
      <c r="E9" s="207"/>
      <c r="F9" s="207"/>
      <c r="G9" s="207"/>
      <c r="H9" s="208">
        <f t="shared" si="0"/>
        <v>0</v>
      </c>
      <c r="I9" s="207"/>
      <c r="J9" s="207"/>
      <c r="K9" s="176"/>
    </row>
    <row r="10" spans="1:11" ht="19.149999999999999" customHeight="1" x14ac:dyDescent="0.35">
      <c r="A10" s="187">
        <f t="shared" si="1"/>
        <v>5</v>
      </c>
      <c r="B10" s="140" t="s">
        <v>159</v>
      </c>
      <c r="C10" s="70" t="s">
        <v>163</v>
      </c>
      <c r="D10" s="80">
        <v>2199</v>
      </c>
      <c r="E10" s="203"/>
      <c r="F10" s="203"/>
      <c r="G10" s="203"/>
      <c r="H10" s="204">
        <f t="shared" si="0"/>
        <v>0</v>
      </c>
      <c r="I10" s="203"/>
      <c r="J10" s="203"/>
      <c r="K10" s="176"/>
    </row>
    <row r="11" spans="1:11" ht="19.149999999999999" customHeight="1" x14ac:dyDescent="0.35">
      <c r="A11" s="187">
        <f t="shared" si="1"/>
        <v>6</v>
      </c>
      <c r="B11" s="140"/>
      <c r="C11" s="205" t="s">
        <v>164</v>
      </c>
      <c r="D11" s="209">
        <v>2127</v>
      </c>
      <c r="E11" s="207"/>
      <c r="F11" s="207"/>
      <c r="G11" s="207"/>
      <c r="H11" s="208">
        <f t="shared" si="0"/>
        <v>0</v>
      </c>
      <c r="I11" s="207"/>
      <c r="J11" s="207"/>
      <c r="K11" s="176"/>
    </row>
    <row r="12" spans="1:11" ht="19.149999999999999" customHeight="1" x14ac:dyDescent="0.35">
      <c r="A12" s="187">
        <f t="shared" si="1"/>
        <v>7</v>
      </c>
      <c r="B12" s="140" t="s">
        <v>159</v>
      </c>
      <c r="C12" s="70" t="s">
        <v>165</v>
      </c>
      <c r="D12" s="80">
        <v>2337</v>
      </c>
      <c r="E12" s="203"/>
      <c r="F12" s="203"/>
      <c r="G12" s="203"/>
      <c r="H12" s="204">
        <f t="shared" si="0"/>
        <v>0</v>
      </c>
      <c r="I12" s="203"/>
      <c r="J12" s="203"/>
      <c r="K12" s="176"/>
    </row>
    <row r="13" spans="1:11" ht="19.149999999999999" customHeight="1" x14ac:dyDescent="0.35">
      <c r="A13" s="187">
        <f t="shared" si="1"/>
        <v>8</v>
      </c>
      <c r="B13" s="140"/>
      <c r="C13" s="205" t="s">
        <v>166</v>
      </c>
      <c r="D13" s="209">
        <v>2333</v>
      </c>
      <c r="E13" s="207"/>
      <c r="F13" s="207"/>
      <c r="G13" s="207"/>
      <c r="H13" s="208">
        <f t="shared" si="0"/>
        <v>0</v>
      </c>
      <c r="I13" s="207"/>
      <c r="J13" s="207"/>
      <c r="K13" s="176"/>
    </row>
    <row r="14" spans="1:11" ht="19.149999999999999" customHeight="1" x14ac:dyDescent="0.35">
      <c r="A14" s="187">
        <f t="shared" si="1"/>
        <v>9</v>
      </c>
      <c r="B14" s="210" t="s">
        <v>167</v>
      </c>
      <c r="C14" s="94" t="s">
        <v>168</v>
      </c>
      <c r="D14" s="95">
        <v>2339</v>
      </c>
      <c r="E14" s="211">
        <f t="shared" ref="E14:J14" si="2">E12+E10+E8</f>
        <v>0</v>
      </c>
      <c r="F14" s="211">
        <f t="shared" si="2"/>
        <v>0</v>
      </c>
      <c r="G14" s="211">
        <f t="shared" si="2"/>
        <v>0</v>
      </c>
      <c r="H14" s="211">
        <f t="shared" si="2"/>
        <v>0</v>
      </c>
      <c r="I14" s="211">
        <f t="shared" si="2"/>
        <v>0</v>
      </c>
      <c r="J14" s="211">
        <f t="shared" si="2"/>
        <v>0</v>
      </c>
      <c r="K14" s="176"/>
    </row>
    <row r="15" spans="1:11" ht="19.149999999999999" customHeight="1" x14ac:dyDescent="0.35">
      <c r="A15" s="187">
        <f t="shared" si="1"/>
        <v>10</v>
      </c>
      <c r="B15" s="140" t="s">
        <v>169</v>
      </c>
      <c r="C15" s="70" t="s">
        <v>170</v>
      </c>
      <c r="D15" s="80" t="s">
        <v>171</v>
      </c>
      <c r="E15" s="203"/>
      <c r="F15" s="203"/>
      <c r="G15" s="203"/>
      <c r="H15" s="204">
        <f>IF(SUM(E15:G15)=0,0,SUM(E15:G15)/COUNTA(E15:G15))</f>
        <v>0</v>
      </c>
      <c r="I15" s="203"/>
      <c r="J15" s="203"/>
      <c r="K15" s="176"/>
    </row>
    <row r="16" spans="1:11" ht="19.149999999999999" customHeight="1" x14ac:dyDescent="0.35">
      <c r="A16" s="187">
        <f t="shared" si="1"/>
        <v>11</v>
      </c>
      <c r="B16" s="140" t="s">
        <v>159</v>
      </c>
      <c r="C16" s="70" t="s">
        <v>172</v>
      </c>
      <c r="D16" s="80">
        <v>2349</v>
      </c>
      <c r="E16" s="203"/>
      <c r="F16" s="203"/>
      <c r="G16" s="203"/>
      <c r="H16" s="204">
        <f>IF(SUM(E16:G16)=0,0,SUM(E16:G16)/COUNTA(E16:G16))</f>
        <v>0</v>
      </c>
      <c r="I16" s="203"/>
      <c r="J16" s="203"/>
      <c r="K16" s="176"/>
    </row>
    <row r="17" spans="1:11" ht="19.149999999999999" customHeight="1" x14ac:dyDescent="0.35">
      <c r="A17" s="187">
        <f t="shared" si="1"/>
        <v>12</v>
      </c>
      <c r="B17" s="140" t="s">
        <v>159</v>
      </c>
      <c r="C17" s="70" t="s">
        <v>173</v>
      </c>
      <c r="D17" s="80">
        <v>2498</v>
      </c>
      <c r="E17" s="203"/>
      <c r="F17" s="203"/>
      <c r="G17" s="203"/>
      <c r="H17" s="204">
        <f>IF(SUM(E17:G17)=0,0,SUM(E17:G17)/COUNTA(E17:G17))</f>
        <v>0</v>
      </c>
      <c r="I17" s="203"/>
      <c r="J17" s="203"/>
      <c r="K17" s="176"/>
    </row>
    <row r="18" spans="1:11" ht="19.149999999999999" customHeight="1" x14ac:dyDescent="0.35">
      <c r="A18" s="187">
        <f t="shared" si="1"/>
        <v>13</v>
      </c>
      <c r="B18" s="212"/>
      <c r="C18" s="205" t="s">
        <v>174</v>
      </c>
      <c r="D18" s="80">
        <v>2449</v>
      </c>
      <c r="E18" s="203"/>
      <c r="F18" s="203"/>
      <c r="G18" s="203"/>
      <c r="H18" s="204">
        <f>IF(SUM(E18:G18)=0,0,SUM(E18:G18)/COUNTA(E18:G18))</f>
        <v>0</v>
      </c>
      <c r="I18" s="203"/>
      <c r="J18" s="203"/>
      <c r="K18" s="176"/>
    </row>
    <row r="19" spans="1:11" ht="19.149999999999999" customHeight="1" x14ac:dyDescent="0.35">
      <c r="A19" s="197"/>
      <c r="B19" s="213" t="s">
        <v>175</v>
      </c>
      <c r="C19" s="199" t="s">
        <v>176</v>
      </c>
      <c r="D19" s="214"/>
      <c r="E19" s="201">
        <f t="shared" ref="E19:J19" si="3">E20+E22+E23+E26</f>
        <v>0</v>
      </c>
      <c r="F19" s="201">
        <f t="shared" si="3"/>
        <v>0</v>
      </c>
      <c r="G19" s="201">
        <f t="shared" si="3"/>
        <v>0</v>
      </c>
      <c r="H19" s="201">
        <f t="shared" si="3"/>
        <v>0</v>
      </c>
      <c r="I19" s="201">
        <f t="shared" si="3"/>
        <v>0</v>
      </c>
      <c r="J19" s="215">
        <f t="shared" si="3"/>
        <v>0</v>
      </c>
      <c r="K19" s="216"/>
    </row>
    <row r="20" spans="1:11" ht="19.149999999999999" customHeight="1" x14ac:dyDescent="0.35">
      <c r="A20" s="187">
        <f>A18+1</f>
        <v>14</v>
      </c>
      <c r="B20" s="217"/>
      <c r="C20" s="70" t="s">
        <v>177</v>
      </c>
      <c r="D20" s="80">
        <v>2789</v>
      </c>
      <c r="E20" s="203"/>
      <c r="F20" s="203"/>
      <c r="G20" s="203"/>
      <c r="H20" s="204">
        <f t="shared" ref="H20:H29" si="4">IF(SUM(E20:G20)=0,0,SUM(E20:G20)/COUNTA(E20:G20))</f>
        <v>0</v>
      </c>
      <c r="I20" s="203"/>
      <c r="J20" s="203"/>
      <c r="K20" s="176"/>
    </row>
    <row r="21" spans="1:11" ht="19.149999999999999" customHeight="1" x14ac:dyDescent="0.35">
      <c r="A21" s="187">
        <f t="shared" ref="A21:A29" si="5">A20+1</f>
        <v>15</v>
      </c>
      <c r="B21" s="218"/>
      <c r="C21" s="205" t="s">
        <v>178</v>
      </c>
      <c r="D21" s="209">
        <v>2729</v>
      </c>
      <c r="E21" s="207"/>
      <c r="F21" s="207"/>
      <c r="G21" s="207"/>
      <c r="H21" s="208">
        <f t="shared" si="4"/>
        <v>0</v>
      </c>
      <c r="I21" s="207"/>
      <c r="J21" s="207"/>
      <c r="K21" s="176"/>
    </row>
    <row r="22" spans="1:11" ht="19.149999999999999" customHeight="1" x14ac:dyDescent="0.35">
      <c r="A22" s="187">
        <f t="shared" si="5"/>
        <v>16</v>
      </c>
      <c r="B22" s="218"/>
      <c r="C22" s="70" t="s">
        <v>179</v>
      </c>
      <c r="D22" s="80">
        <v>2799</v>
      </c>
      <c r="E22" s="203"/>
      <c r="F22" s="203"/>
      <c r="G22" s="203"/>
      <c r="H22" s="204">
        <f t="shared" si="4"/>
        <v>0</v>
      </c>
      <c r="I22" s="203"/>
      <c r="J22" s="203"/>
      <c r="K22" s="176"/>
    </row>
    <row r="23" spans="1:11" ht="19.149999999999999" customHeight="1" x14ac:dyDescent="0.35">
      <c r="A23" s="187">
        <f t="shared" si="5"/>
        <v>17</v>
      </c>
      <c r="B23" s="218"/>
      <c r="C23" s="70" t="s">
        <v>180</v>
      </c>
      <c r="D23" s="80">
        <v>2809</v>
      </c>
      <c r="E23" s="203"/>
      <c r="F23" s="203"/>
      <c r="G23" s="203"/>
      <c r="H23" s="204">
        <f t="shared" si="4"/>
        <v>0</v>
      </c>
      <c r="I23" s="203"/>
      <c r="J23" s="203"/>
      <c r="K23" s="176"/>
    </row>
    <row r="24" spans="1:11" ht="19.149999999999999" customHeight="1" x14ac:dyDescent="0.35">
      <c r="A24" s="187">
        <f t="shared" si="5"/>
        <v>18</v>
      </c>
      <c r="B24" s="218"/>
      <c r="C24" s="205" t="s">
        <v>181</v>
      </c>
      <c r="D24" s="209">
        <v>2800</v>
      </c>
      <c r="E24" s="207"/>
      <c r="F24" s="207"/>
      <c r="G24" s="207"/>
      <c r="H24" s="208">
        <f t="shared" si="4"/>
        <v>0</v>
      </c>
      <c r="I24" s="207"/>
      <c r="J24" s="207"/>
      <c r="K24" s="176"/>
    </row>
    <row r="25" spans="1:11" ht="19.149999999999999" customHeight="1" x14ac:dyDescent="0.35">
      <c r="A25" s="187">
        <f t="shared" si="5"/>
        <v>19</v>
      </c>
      <c r="B25" s="218"/>
      <c r="C25" s="205" t="s">
        <v>182</v>
      </c>
      <c r="D25" s="209">
        <v>2801</v>
      </c>
      <c r="E25" s="207"/>
      <c r="F25" s="207"/>
      <c r="G25" s="207"/>
      <c r="H25" s="208">
        <f t="shared" si="4"/>
        <v>0</v>
      </c>
      <c r="I25" s="207"/>
      <c r="J25" s="207"/>
      <c r="K25" s="176"/>
    </row>
    <row r="26" spans="1:11" ht="19.149999999999999" customHeight="1" x14ac:dyDescent="0.35">
      <c r="A26" s="187">
        <f t="shared" si="5"/>
        <v>20</v>
      </c>
      <c r="B26" s="218"/>
      <c r="C26" s="127" t="s">
        <v>183</v>
      </c>
      <c r="D26" s="80">
        <v>2897</v>
      </c>
      <c r="E26" s="203"/>
      <c r="F26" s="203"/>
      <c r="G26" s="203"/>
      <c r="H26" s="204">
        <f t="shared" si="4"/>
        <v>0</v>
      </c>
      <c r="I26" s="203"/>
      <c r="J26" s="203"/>
      <c r="K26" s="176"/>
    </row>
    <row r="27" spans="1:11" ht="19.149999999999999" customHeight="1" x14ac:dyDescent="0.35">
      <c r="A27" s="187">
        <f t="shared" si="5"/>
        <v>21</v>
      </c>
      <c r="B27" s="218"/>
      <c r="C27" s="205" t="s">
        <v>184</v>
      </c>
      <c r="D27" s="209">
        <v>2813</v>
      </c>
      <c r="E27" s="207"/>
      <c r="F27" s="207"/>
      <c r="G27" s="207"/>
      <c r="H27" s="208">
        <f t="shared" si="4"/>
        <v>0</v>
      </c>
      <c r="I27" s="207"/>
      <c r="J27" s="207"/>
      <c r="K27" s="176"/>
    </row>
    <row r="28" spans="1:11" ht="19.149999999999999" customHeight="1" x14ac:dyDescent="0.35">
      <c r="A28" s="187">
        <f t="shared" si="5"/>
        <v>22</v>
      </c>
      <c r="B28" s="218"/>
      <c r="C28" s="205" t="s">
        <v>185</v>
      </c>
      <c r="D28" s="209">
        <v>2840</v>
      </c>
      <c r="E28" s="207"/>
      <c r="F28" s="207"/>
      <c r="G28" s="207"/>
      <c r="H28" s="208">
        <f t="shared" si="4"/>
        <v>0</v>
      </c>
      <c r="I28" s="207"/>
      <c r="J28" s="207"/>
      <c r="K28" s="176"/>
    </row>
    <row r="29" spans="1:11" ht="19.149999999999999" customHeight="1" x14ac:dyDescent="0.35">
      <c r="A29" s="187">
        <f t="shared" si="5"/>
        <v>23</v>
      </c>
      <c r="B29" s="218"/>
      <c r="C29" s="205" t="s">
        <v>186</v>
      </c>
      <c r="D29" s="209">
        <v>2842</v>
      </c>
      <c r="E29" s="207"/>
      <c r="F29" s="207"/>
      <c r="G29" s="207"/>
      <c r="H29" s="208">
        <f t="shared" si="4"/>
        <v>0</v>
      </c>
      <c r="I29" s="207"/>
      <c r="J29" s="207"/>
      <c r="K29" s="176"/>
    </row>
    <row r="30" spans="1:11" ht="19.149999999999999" customHeight="1" x14ac:dyDescent="0.35">
      <c r="A30" s="187">
        <v>24</v>
      </c>
      <c r="B30" s="96" t="s">
        <v>167</v>
      </c>
      <c r="C30" s="219" t="s">
        <v>187</v>
      </c>
      <c r="D30" s="95">
        <v>2899</v>
      </c>
      <c r="E30" s="211">
        <f t="shared" ref="E30:J30" si="6">E7-E19</f>
        <v>0</v>
      </c>
      <c r="F30" s="211">
        <f t="shared" si="6"/>
        <v>0</v>
      </c>
      <c r="G30" s="211">
        <f t="shared" si="6"/>
        <v>0</v>
      </c>
      <c r="H30" s="211">
        <f t="shared" si="6"/>
        <v>0</v>
      </c>
      <c r="I30" s="211">
        <f t="shared" si="6"/>
        <v>0</v>
      </c>
      <c r="J30" s="211">
        <f t="shared" si="6"/>
        <v>0</v>
      </c>
      <c r="K30" s="176"/>
    </row>
    <row r="31" spans="1:11" ht="19.149999999999999" customHeight="1" x14ac:dyDescent="0.35">
      <c r="A31" s="187">
        <v>25</v>
      </c>
      <c r="B31" s="72" t="s">
        <v>169</v>
      </c>
      <c r="C31" s="189" t="s">
        <v>188</v>
      </c>
      <c r="D31" s="80">
        <v>2918</v>
      </c>
      <c r="E31" s="203"/>
      <c r="F31" s="203"/>
      <c r="G31" s="203"/>
      <c r="H31" s="204">
        <f>IF(SUM(E31:G31)=0,0,SUM(E31:G31)/COUNTA(E31:G31))</f>
        <v>0</v>
      </c>
      <c r="I31" s="203"/>
      <c r="J31" s="203"/>
      <c r="K31" s="176"/>
    </row>
    <row r="32" spans="1:11" ht="19.149999999999999" customHeight="1" x14ac:dyDescent="0.35">
      <c r="A32" s="187">
        <v>26</v>
      </c>
      <c r="B32" s="220"/>
      <c r="C32" s="221" t="s">
        <v>189</v>
      </c>
      <c r="D32" s="209">
        <v>2914</v>
      </c>
      <c r="E32" s="207"/>
      <c r="F32" s="207"/>
      <c r="G32" s="207"/>
      <c r="H32" s="208">
        <f>IF(SUM(E32:G32)=0,0,SUM(E32:G32)/COUNTA(E32:G32))</f>
        <v>0</v>
      </c>
      <c r="I32" s="207"/>
      <c r="J32" s="207"/>
      <c r="K32" s="176"/>
    </row>
    <row r="33" spans="1:11" ht="19.149999999999999" customHeight="1" x14ac:dyDescent="0.35">
      <c r="A33" s="187">
        <v>27</v>
      </c>
      <c r="B33" s="96" t="s">
        <v>167</v>
      </c>
      <c r="C33" s="222" t="s">
        <v>190</v>
      </c>
      <c r="D33" s="95">
        <v>2919</v>
      </c>
      <c r="E33" s="211">
        <f t="shared" ref="E33:J33" si="7">E30+E31</f>
        <v>0</v>
      </c>
      <c r="F33" s="211">
        <f t="shared" si="7"/>
        <v>0</v>
      </c>
      <c r="G33" s="211">
        <f t="shared" si="7"/>
        <v>0</v>
      </c>
      <c r="H33" s="211">
        <f t="shared" si="7"/>
        <v>0</v>
      </c>
      <c r="I33" s="211">
        <f t="shared" si="7"/>
        <v>0</v>
      </c>
      <c r="J33" s="211">
        <f t="shared" si="7"/>
        <v>0</v>
      </c>
      <c r="K33" s="176"/>
    </row>
    <row r="34" spans="1:11" ht="19.149999999999999" customHeight="1" x14ac:dyDescent="0.35">
      <c r="A34" s="187">
        <v>28</v>
      </c>
      <c r="B34" s="72" t="s">
        <v>169</v>
      </c>
      <c r="C34" s="127" t="s">
        <v>191</v>
      </c>
      <c r="D34" s="80">
        <v>2929</v>
      </c>
      <c r="E34" s="203"/>
      <c r="F34" s="203"/>
      <c r="G34" s="203"/>
      <c r="H34" s="204">
        <f>IF(SUM(E34:G34)=0,0,SUM(E34:G34)/COUNTA(E34:G34))</f>
        <v>0</v>
      </c>
      <c r="I34" s="203"/>
      <c r="J34" s="203"/>
      <c r="K34" s="176"/>
    </row>
    <row r="35" spans="1:11" ht="19.149999999999999" customHeight="1" x14ac:dyDescent="0.35">
      <c r="A35" s="187">
        <f t="shared" ref="A35:A45" si="8">A34+1</f>
        <v>29</v>
      </c>
      <c r="B35" s="210" t="s">
        <v>175</v>
      </c>
      <c r="C35" s="127" t="s">
        <v>192</v>
      </c>
      <c r="D35" s="80">
        <v>2939.2948999999999</v>
      </c>
      <c r="E35" s="203"/>
      <c r="F35" s="203"/>
      <c r="G35" s="203"/>
      <c r="H35" s="204">
        <f>IF(SUM(E35:G35)=0,0,SUM(E35:G35)/COUNTA(E35:G35))</f>
        <v>0</v>
      </c>
      <c r="I35" s="203"/>
      <c r="J35" s="203"/>
      <c r="K35" s="176"/>
    </row>
    <row r="36" spans="1:11" ht="19.149999999999999" customHeight="1" x14ac:dyDescent="0.35">
      <c r="A36" s="187">
        <f t="shared" si="8"/>
        <v>30</v>
      </c>
      <c r="B36" s="96" t="s">
        <v>167</v>
      </c>
      <c r="C36" s="222" t="s">
        <v>193</v>
      </c>
      <c r="D36" s="95">
        <v>2959</v>
      </c>
      <c r="E36" s="211">
        <f t="shared" ref="E36:J36" si="9">E33+E34-E35</f>
        <v>0</v>
      </c>
      <c r="F36" s="211">
        <f t="shared" si="9"/>
        <v>0</v>
      </c>
      <c r="G36" s="211">
        <f t="shared" si="9"/>
        <v>0</v>
      </c>
      <c r="H36" s="211">
        <f t="shared" si="9"/>
        <v>0</v>
      </c>
      <c r="I36" s="211">
        <f t="shared" si="9"/>
        <v>0</v>
      </c>
      <c r="J36" s="211">
        <f t="shared" si="9"/>
        <v>0</v>
      </c>
      <c r="K36" s="176"/>
    </row>
    <row r="37" spans="1:11" ht="19.149999999999999" customHeight="1" x14ac:dyDescent="0.35">
      <c r="A37" s="187">
        <f t="shared" si="8"/>
        <v>31</v>
      </c>
      <c r="B37" s="96" t="s">
        <v>175</v>
      </c>
      <c r="C37" s="70" t="s">
        <v>194</v>
      </c>
      <c r="D37" s="80">
        <v>2497</v>
      </c>
      <c r="E37" s="203"/>
      <c r="F37" s="203"/>
      <c r="G37" s="203"/>
      <c r="H37" s="204">
        <f t="shared" ref="H37:H43" si="10">IF(SUM(E37:G37)=0,0,SUM(E37:G37)/COUNTA(E37:G37))</f>
        <v>0</v>
      </c>
      <c r="I37" s="203"/>
      <c r="J37" s="203"/>
      <c r="K37" s="176"/>
    </row>
    <row r="38" spans="1:11" ht="19.149999999999999" customHeight="1" x14ac:dyDescent="0.35">
      <c r="A38" s="187">
        <f t="shared" si="8"/>
        <v>32</v>
      </c>
      <c r="B38" s="140" t="s">
        <v>159</v>
      </c>
      <c r="C38" s="70" t="s">
        <v>195</v>
      </c>
      <c r="D38" s="80">
        <v>2896</v>
      </c>
      <c r="E38" s="203"/>
      <c r="F38" s="203"/>
      <c r="G38" s="203"/>
      <c r="H38" s="204">
        <f t="shared" si="10"/>
        <v>0</v>
      </c>
      <c r="I38" s="203"/>
      <c r="J38" s="203"/>
      <c r="K38" s="176"/>
    </row>
    <row r="39" spans="1:11" ht="19.149999999999999" customHeight="1" x14ac:dyDescent="0.35">
      <c r="A39" s="187">
        <f t="shared" si="8"/>
        <v>33</v>
      </c>
      <c r="B39" s="210" t="s">
        <v>175</v>
      </c>
      <c r="C39" s="223" t="s">
        <v>196</v>
      </c>
      <c r="D39" s="224" t="s">
        <v>197</v>
      </c>
      <c r="E39" s="203"/>
      <c r="F39" s="203"/>
      <c r="G39" s="203"/>
      <c r="H39" s="204">
        <f t="shared" si="10"/>
        <v>0</v>
      </c>
      <c r="I39" s="203"/>
      <c r="J39" s="203"/>
      <c r="K39" s="176"/>
    </row>
    <row r="40" spans="1:11" ht="19.149999999999999" customHeight="1" x14ac:dyDescent="0.35">
      <c r="A40" s="187">
        <f t="shared" si="8"/>
        <v>34</v>
      </c>
      <c r="B40" s="140" t="s">
        <v>159</v>
      </c>
      <c r="C40" s="70" t="s">
        <v>198</v>
      </c>
      <c r="D40" s="80">
        <v>2803.2802000000001</v>
      </c>
      <c r="E40" s="203"/>
      <c r="F40" s="203"/>
      <c r="G40" s="203"/>
      <c r="H40" s="204">
        <f t="shared" si="10"/>
        <v>0</v>
      </c>
      <c r="I40" s="203"/>
      <c r="J40" s="203"/>
      <c r="K40" s="176"/>
    </row>
    <row r="41" spans="1:11" ht="19.149999999999999" customHeight="1" x14ac:dyDescent="0.35">
      <c r="A41" s="187">
        <f t="shared" si="8"/>
        <v>35</v>
      </c>
      <c r="B41" s="140" t="s">
        <v>169</v>
      </c>
      <c r="C41" s="127" t="s">
        <v>191</v>
      </c>
      <c r="D41" s="80">
        <v>2929</v>
      </c>
      <c r="E41" s="203"/>
      <c r="F41" s="203"/>
      <c r="G41" s="203"/>
      <c r="H41" s="204">
        <f t="shared" si="10"/>
        <v>0</v>
      </c>
      <c r="I41" s="203"/>
      <c r="J41" s="203"/>
      <c r="K41" s="176"/>
    </row>
    <row r="42" spans="1:11" ht="19.149999999999999" customHeight="1" x14ac:dyDescent="0.35">
      <c r="A42" s="187">
        <f t="shared" si="8"/>
        <v>36</v>
      </c>
      <c r="B42" s="140" t="s">
        <v>169</v>
      </c>
      <c r="C42" s="70" t="s">
        <v>199</v>
      </c>
      <c r="D42" s="80"/>
      <c r="E42" s="203"/>
      <c r="F42" s="203"/>
      <c r="G42" s="203"/>
      <c r="H42" s="204">
        <f t="shared" si="10"/>
        <v>0</v>
      </c>
      <c r="I42" s="203"/>
      <c r="J42" s="203"/>
      <c r="K42" s="176"/>
    </row>
    <row r="43" spans="1:11" ht="19.149999999999999" customHeight="1" x14ac:dyDescent="0.35">
      <c r="A43" s="187">
        <f t="shared" si="8"/>
        <v>37</v>
      </c>
      <c r="B43" s="210" t="s">
        <v>175</v>
      </c>
      <c r="C43" s="223" t="s">
        <v>200</v>
      </c>
      <c r="D43" s="224"/>
      <c r="E43" s="203"/>
      <c r="F43" s="203"/>
      <c r="G43" s="203"/>
      <c r="H43" s="204">
        <f t="shared" si="10"/>
        <v>0</v>
      </c>
      <c r="I43" s="203"/>
      <c r="J43" s="203"/>
      <c r="K43" s="176"/>
    </row>
    <row r="44" spans="1:11" ht="19.149999999999999" customHeight="1" x14ac:dyDescent="0.35">
      <c r="A44" s="187">
        <f t="shared" si="8"/>
        <v>38</v>
      </c>
      <c r="B44" s="96" t="s">
        <v>167</v>
      </c>
      <c r="C44" s="219" t="s">
        <v>201</v>
      </c>
      <c r="D44" s="95"/>
      <c r="E44" s="211">
        <f t="shared" ref="E44:J44" si="11">E36-E37+E38-E39+E40-E43-E41-E42</f>
        <v>0</v>
      </c>
      <c r="F44" s="211">
        <f t="shared" si="11"/>
        <v>0</v>
      </c>
      <c r="G44" s="211">
        <f t="shared" si="11"/>
        <v>0</v>
      </c>
      <c r="H44" s="211">
        <f t="shared" si="11"/>
        <v>0</v>
      </c>
      <c r="I44" s="211">
        <f t="shared" si="11"/>
        <v>0</v>
      </c>
      <c r="J44" s="211">
        <f t="shared" si="11"/>
        <v>0</v>
      </c>
      <c r="K44" s="176"/>
    </row>
    <row r="45" spans="1:11" ht="19.149999999999999" customHeight="1" x14ac:dyDescent="0.35">
      <c r="A45" s="187">
        <f t="shared" si="8"/>
        <v>39</v>
      </c>
      <c r="B45" s="72"/>
      <c r="C45" s="127" t="s">
        <v>202</v>
      </c>
      <c r="D45" s="225"/>
      <c r="E45" s="203"/>
      <c r="F45" s="203"/>
      <c r="G45" s="203"/>
      <c r="H45" s="204">
        <f>IF(SUM(E45:G45)=0,0,AVERAGE(E45:G45))</f>
        <v>0</v>
      </c>
      <c r="I45" s="203"/>
      <c r="J45" s="203"/>
      <c r="K45" s="176"/>
    </row>
    <row r="46" spans="1:11" ht="19.149999999999999" customHeight="1" x14ac:dyDescent="0.35">
      <c r="A46" s="187">
        <v>40</v>
      </c>
      <c r="B46" s="210" t="s">
        <v>175</v>
      </c>
      <c r="C46" s="70" t="s">
        <v>203</v>
      </c>
      <c r="D46" s="80"/>
      <c r="E46" s="203"/>
      <c r="F46" s="203"/>
      <c r="G46" s="203"/>
      <c r="H46" s="204">
        <f>IF(SUM(E46:G46)=0,0,AVERAGE(E46:G46))</f>
        <v>0</v>
      </c>
      <c r="I46" s="203"/>
      <c r="J46" s="203"/>
      <c r="K46" s="176"/>
    </row>
    <row r="47" spans="1:11" ht="19.149999999999999" customHeight="1" x14ac:dyDescent="0.35">
      <c r="A47" s="187">
        <v>41</v>
      </c>
      <c r="B47" s="140"/>
      <c r="C47" s="127"/>
      <c r="D47" s="80"/>
      <c r="E47" s="203"/>
      <c r="F47" s="203"/>
      <c r="G47" s="203"/>
      <c r="H47" s="204">
        <f>IF(SUM(E47:G47)=0,0,AVERAGE(E47:G47))</f>
        <v>0</v>
      </c>
      <c r="I47" s="203"/>
      <c r="J47" s="203"/>
      <c r="K47" s="176"/>
    </row>
    <row r="48" spans="1:11" ht="19.149999999999999" customHeight="1" x14ac:dyDescent="0.35">
      <c r="A48" s="187">
        <v>42</v>
      </c>
      <c r="B48" s="210" t="s">
        <v>175</v>
      </c>
      <c r="C48" s="70" t="s">
        <v>204</v>
      </c>
      <c r="D48" s="80"/>
      <c r="E48" s="203"/>
      <c r="F48" s="203"/>
      <c r="G48" s="203"/>
      <c r="H48" s="204">
        <f>IF(SUM(E48:G48)=0,0,AVERAGE(E48:G48))</f>
        <v>0</v>
      </c>
      <c r="I48" s="203"/>
      <c r="J48" s="203"/>
      <c r="K48" s="176"/>
    </row>
    <row r="49" spans="1:13" ht="19.149999999999999" customHeight="1" x14ac:dyDescent="0.35">
      <c r="A49" s="187">
        <f>A48+1</f>
        <v>43</v>
      </c>
      <c r="B49" s="96" t="s">
        <v>167</v>
      </c>
      <c r="C49" s="226" t="s">
        <v>205</v>
      </c>
      <c r="D49" s="80"/>
      <c r="E49" s="227">
        <f t="shared" ref="E49:J49" si="12">E45-E46-E48</f>
        <v>0</v>
      </c>
      <c r="F49" s="227">
        <f t="shared" si="12"/>
        <v>0</v>
      </c>
      <c r="G49" s="227">
        <f t="shared" si="12"/>
        <v>0</v>
      </c>
      <c r="H49" s="227">
        <f t="shared" si="12"/>
        <v>0</v>
      </c>
      <c r="I49" s="227">
        <f t="shared" si="12"/>
        <v>0</v>
      </c>
      <c r="J49" s="227">
        <f t="shared" si="12"/>
        <v>0</v>
      </c>
      <c r="K49" s="176"/>
    </row>
    <row r="50" spans="1:13" ht="19.149999999999999" customHeight="1" x14ac:dyDescent="0.35">
      <c r="A50" s="187">
        <f>A49+1</f>
        <v>44</v>
      </c>
      <c r="B50" s="228"/>
      <c r="C50" s="127" t="s">
        <v>206</v>
      </c>
      <c r="D50" s="80"/>
      <c r="E50" s="203"/>
      <c r="F50" s="203"/>
      <c r="G50" s="203"/>
      <c r="H50" s="204">
        <f>IF(SUM(E50:G50)=0,0,AVERAGE(E50:G50))</f>
        <v>0</v>
      </c>
      <c r="I50" s="203"/>
      <c r="J50" s="203"/>
      <c r="K50" s="176"/>
    </row>
    <row r="51" spans="1:13" ht="19.149999999999999" customHeight="1" x14ac:dyDescent="0.35">
      <c r="A51" s="187">
        <f>A50+1</f>
        <v>45</v>
      </c>
      <c r="B51" s="210" t="s">
        <v>175</v>
      </c>
      <c r="C51" s="70" t="s">
        <v>207</v>
      </c>
      <c r="D51" s="80"/>
      <c r="E51" s="203"/>
      <c r="F51" s="203"/>
      <c r="G51" s="203"/>
      <c r="H51" s="204">
        <f>IF(SUM(E51:G51)=0,0,AVERAGE(E51:G51))</f>
        <v>0</v>
      </c>
      <c r="I51" s="203"/>
      <c r="J51" s="203"/>
      <c r="K51" s="176"/>
    </row>
    <row r="52" spans="1:13" ht="19.149999999999999" customHeight="1" x14ac:dyDescent="0.35">
      <c r="A52" s="187">
        <v>46</v>
      </c>
      <c r="B52" s="96" t="s">
        <v>167</v>
      </c>
      <c r="C52" s="226" t="s">
        <v>208</v>
      </c>
      <c r="D52" s="80"/>
      <c r="E52" s="227">
        <f t="shared" ref="E52:J52" si="13">E50-E51</f>
        <v>0</v>
      </c>
      <c r="F52" s="227">
        <f t="shared" si="13"/>
        <v>0</v>
      </c>
      <c r="G52" s="227">
        <f t="shared" si="13"/>
        <v>0</v>
      </c>
      <c r="H52" s="227">
        <f t="shared" si="13"/>
        <v>0</v>
      </c>
      <c r="I52" s="227">
        <f t="shared" si="13"/>
        <v>0</v>
      </c>
      <c r="J52" s="227">
        <f t="shared" si="13"/>
        <v>0</v>
      </c>
      <c r="K52" s="176"/>
    </row>
    <row r="53" spans="1:13" ht="19.149999999999999" customHeight="1" thickBot="1" x14ac:dyDescent="0.4">
      <c r="A53" s="187">
        <f>A52+1</f>
        <v>47</v>
      </c>
      <c r="B53" s="229"/>
      <c r="C53" s="94" t="s">
        <v>209</v>
      </c>
      <c r="D53" s="80"/>
      <c r="E53" s="227">
        <f t="shared" ref="E53:J53" si="14">E44-E49+E52</f>
        <v>0</v>
      </c>
      <c r="F53" s="227">
        <f t="shared" si="14"/>
        <v>0</v>
      </c>
      <c r="G53" s="227">
        <f t="shared" si="14"/>
        <v>0</v>
      </c>
      <c r="H53" s="227">
        <f t="shared" si="14"/>
        <v>0</v>
      </c>
      <c r="I53" s="227">
        <f t="shared" si="14"/>
        <v>0</v>
      </c>
      <c r="J53" s="227">
        <f t="shared" si="14"/>
        <v>0</v>
      </c>
      <c r="K53" s="176"/>
    </row>
    <row r="54" spans="1:13" ht="19.149999999999999" customHeight="1" thickBot="1" x14ac:dyDescent="0.4">
      <c r="A54" s="187">
        <v>48</v>
      </c>
      <c r="B54" s="230"/>
      <c r="C54" s="94" t="s">
        <v>210</v>
      </c>
      <c r="D54" s="225"/>
      <c r="E54" s="231"/>
      <c r="F54" s="231"/>
      <c r="G54" s="231"/>
      <c r="H54" s="232"/>
      <c r="I54" s="233" t="str">
        <f>IF('I 1'!H58=0,"",(I44+I22)/'I 1'!H58)</f>
        <v/>
      </c>
      <c r="J54" s="233" t="str">
        <f>IF('I 1'!L58=0,"",(J44+J22)/'I 1'!L58)</f>
        <v/>
      </c>
      <c r="K54" s="176"/>
    </row>
    <row r="55" spans="1:13" ht="19.149999999999999" customHeight="1" x14ac:dyDescent="0.35">
      <c r="A55" s="187">
        <v>49</v>
      </c>
      <c r="B55" s="210"/>
      <c r="C55" s="94" t="s">
        <v>211</v>
      </c>
      <c r="D55" s="80"/>
      <c r="E55" s="227">
        <f t="shared" ref="E55:J55" si="15">E44+E52-E49-E32</f>
        <v>0</v>
      </c>
      <c r="F55" s="227">
        <f t="shared" si="15"/>
        <v>0</v>
      </c>
      <c r="G55" s="227">
        <f t="shared" si="15"/>
        <v>0</v>
      </c>
      <c r="H55" s="227">
        <f t="shared" si="15"/>
        <v>0</v>
      </c>
      <c r="I55" s="234">
        <f t="shared" si="15"/>
        <v>0</v>
      </c>
      <c r="J55" s="227">
        <f t="shared" si="15"/>
        <v>0</v>
      </c>
      <c r="K55" s="176"/>
      <c r="M55" s="235"/>
    </row>
    <row r="56" spans="1:13" ht="19.149999999999999" customHeight="1" x14ac:dyDescent="0.35">
      <c r="A56" s="187">
        <v>50</v>
      </c>
      <c r="B56" s="230"/>
      <c r="C56" s="94" t="s">
        <v>212</v>
      </c>
      <c r="D56" s="225"/>
      <c r="E56" s="236">
        <f>IF(E55=0,0,('I 4'!C52)/E55)</f>
        <v>0</v>
      </c>
      <c r="F56" s="236" t="str">
        <f>IF(F55=0,"",('I 4'!D52)/F55)</f>
        <v/>
      </c>
      <c r="G56" s="236">
        <f>IF(G55=0,0,('I 4'!E52)/G55)</f>
        <v>0</v>
      </c>
      <c r="H56" s="237">
        <f>IF(SUM(E56:G56)=0,0,AVERAGE(E56:G56))</f>
        <v>0</v>
      </c>
      <c r="I56" s="236">
        <f>IF(I55=0,0,('I 4'!F52)/I55)</f>
        <v>0</v>
      </c>
      <c r="J56" s="236">
        <f>IF(J55=0,0,('I 4'!G52)/J55)</f>
        <v>0</v>
      </c>
      <c r="K56" s="176"/>
    </row>
    <row r="57" spans="1:13" ht="19.149999999999999" customHeight="1" x14ac:dyDescent="0.35">
      <c r="A57" s="187">
        <v>51</v>
      </c>
      <c r="B57" s="230"/>
      <c r="C57" s="94" t="s">
        <v>213</v>
      </c>
      <c r="D57" s="225"/>
      <c r="E57" s="227">
        <f t="shared" ref="E57:J57" si="16">E36-E32+E42+E23+E52-E49</f>
        <v>0</v>
      </c>
      <c r="F57" s="227">
        <f t="shared" si="16"/>
        <v>0</v>
      </c>
      <c r="G57" s="227">
        <f t="shared" si="16"/>
        <v>0</v>
      </c>
      <c r="H57" s="227">
        <f t="shared" si="16"/>
        <v>0</v>
      </c>
      <c r="I57" s="227">
        <f t="shared" si="16"/>
        <v>0</v>
      </c>
      <c r="J57" s="227">
        <f t="shared" si="16"/>
        <v>0</v>
      </c>
      <c r="K57" s="176"/>
    </row>
    <row r="58" spans="1:13" ht="19.149999999999999" customHeight="1" x14ac:dyDescent="0.35">
      <c r="A58" s="187">
        <v>52</v>
      </c>
      <c r="B58" s="230"/>
      <c r="C58" s="94" t="s">
        <v>214</v>
      </c>
      <c r="D58" s="225"/>
      <c r="E58" s="227">
        <f>IF(E57=0,0,+E57-'I 4'!C52)</f>
        <v>0</v>
      </c>
      <c r="F58" s="227" t="str">
        <f>IF(F57=0,"",+F57-'I 4'!D52)</f>
        <v/>
      </c>
      <c r="G58" s="227">
        <f>IF(G57=0,0,+G57-'I 4'!E52)</f>
        <v>0</v>
      </c>
      <c r="H58" s="204">
        <f t="shared" ref="H58:H63" si="17">IF(SUM(E58:G58)=0,0,AVERAGE(E58:G58))</f>
        <v>0</v>
      </c>
      <c r="I58" s="227">
        <f>IF(I57=0,0,+I57-'I 4'!F52)</f>
        <v>0</v>
      </c>
      <c r="J58" s="227">
        <f>IF(J57=0,0,+J57-'I 4'!G52)</f>
        <v>0</v>
      </c>
      <c r="K58" s="176"/>
    </row>
    <row r="59" spans="1:13" ht="19.149999999999999" customHeight="1" x14ac:dyDescent="0.35">
      <c r="A59" s="187">
        <v>53</v>
      </c>
      <c r="B59" s="238"/>
      <c r="C59" s="70" t="s">
        <v>215</v>
      </c>
      <c r="D59" s="80" t="s">
        <v>216</v>
      </c>
      <c r="E59" s="203"/>
      <c r="F59" s="203"/>
      <c r="G59" s="203"/>
      <c r="H59" s="204">
        <f t="shared" si="17"/>
        <v>0</v>
      </c>
      <c r="I59" s="203"/>
      <c r="J59" s="203"/>
      <c r="K59" s="176"/>
    </row>
    <row r="60" spans="1:13" ht="19.149999999999999" customHeight="1" x14ac:dyDescent="0.35">
      <c r="A60" s="187">
        <v>54</v>
      </c>
      <c r="B60" s="722" t="s">
        <v>217</v>
      </c>
      <c r="C60" s="70" t="s">
        <v>218</v>
      </c>
      <c r="D60" s="80">
        <v>1559.1539</v>
      </c>
      <c r="E60" s="203"/>
      <c r="F60" s="203"/>
      <c r="G60" s="203"/>
      <c r="H60" s="204">
        <f t="shared" si="17"/>
        <v>0</v>
      </c>
      <c r="I60" s="203"/>
      <c r="J60" s="203"/>
      <c r="K60" s="176"/>
    </row>
    <row r="61" spans="1:13" ht="19.149999999999999" customHeight="1" x14ac:dyDescent="0.35">
      <c r="A61" s="187">
        <v>55</v>
      </c>
      <c r="B61" s="722"/>
      <c r="C61" s="70" t="s">
        <v>219</v>
      </c>
      <c r="D61" s="80">
        <v>1540</v>
      </c>
      <c r="E61" s="203"/>
      <c r="F61" s="203"/>
      <c r="G61" s="203"/>
      <c r="H61" s="204">
        <f t="shared" si="17"/>
        <v>0</v>
      </c>
      <c r="I61" s="203"/>
      <c r="J61" s="203"/>
      <c r="K61" s="176"/>
    </row>
    <row r="62" spans="1:13" ht="19.149999999999999" customHeight="1" x14ac:dyDescent="0.35">
      <c r="A62" s="187">
        <v>56</v>
      </c>
      <c r="B62" s="239"/>
      <c r="C62" s="70" t="s">
        <v>220</v>
      </c>
      <c r="D62" s="80">
        <v>1529.1567</v>
      </c>
      <c r="E62" s="203"/>
      <c r="F62" s="203"/>
      <c r="G62" s="203"/>
      <c r="H62" s="204">
        <f t="shared" si="17"/>
        <v>0</v>
      </c>
      <c r="I62" s="203"/>
      <c r="J62" s="203"/>
      <c r="K62" s="176"/>
    </row>
    <row r="63" spans="1:13" ht="19.149999999999999" customHeight="1" x14ac:dyDescent="0.35">
      <c r="A63" s="187">
        <v>57</v>
      </c>
      <c r="B63" s="239"/>
      <c r="C63" s="70" t="s">
        <v>221</v>
      </c>
      <c r="D63" s="80" t="s">
        <v>222</v>
      </c>
      <c r="E63" s="203"/>
      <c r="F63" s="203"/>
      <c r="G63" s="203"/>
      <c r="H63" s="204">
        <f t="shared" si="17"/>
        <v>0</v>
      </c>
      <c r="I63" s="203"/>
      <c r="J63" s="203"/>
      <c r="K63" s="176"/>
    </row>
    <row r="64" spans="1:13" ht="8.25" customHeight="1" x14ac:dyDescent="0.35">
      <c r="A64" s="200"/>
      <c r="B64" s="240"/>
      <c r="C64" s="240"/>
      <c r="D64" s="214"/>
      <c r="E64" s="241"/>
      <c r="F64" s="241"/>
      <c r="G64" s="241"/>
      <c r="H64" s="241"/>
      <c r="I64" s="241"/>
      <c r="J64" s="241"/>
    </row>
    <row r="65" spans="1:11" ht="6.75" customHeight="1" x14ac:dyDescent="0.35">
      <c r="A65" s="169"/>
      <c r="B65" s="242"/>
      <c r="C65" s="242"/>
      <c r="D65" s="243"/>
      <c r="E65" s="244"/>
      <c r="F65" s="244"/>
      <c r="G65" s="244"/>
      <c r="H65" s="244"/>
      <c r="I65" s="244"/>
      <c r="J65" s="244"/>
    </row>
    <row r="66" spans="1:11" x14ac:dyDescent="0.35">
      <c r="A66" s="197"/>
      <c r="B66" s="240"/>
      <c r="C66" s="240" t="s">
        <v>223</v>
      </c>
      <c r="D66" s="214"/>
      <c r="E66" s="245">
        <f t="shared" ref="E66:J66" si="18">E6</f>
        <v>0</v>
      </c>
      <c r="F66" s="245">
        <f t="shared" si="18"/>
        <v>0</v>
      </c>
      <c r="G66" s="245">
        <f t="shared" si="18"/>
        <v>0</v>
      </c>
      <c r="H66" s="245" t="str">
        <f t="shared" si="18"/>
        <v>Durchschnitt   3 J.</v>
      </c>
      <c r="I66" s="245">
        <f t="shared" si="18"/>
        <v>0</v>
      </c>
      <c r="J66" s="246">
        <f t="shared" si="18"/>
        <v>0</v>
      </c>
      <c r="K66" s="247"/>
    </row>
    <row r="67" spans="1:11" s="256" customFormat="1" x14ac:dyDescent="0.2">
      <c r="A67" s="248"/>
      <c r="B67" s="249"/>
      <c r="C67" s="249" t="s">
        <v>224</v>
      </c>
      <c r="D67" s="250"/>
      <c r="E67" s="251"/>
      <c r="F67" s="251"/>
      <c r="G67" s="251"/>
      <c r="H67" s="252">
        <f>IF(SUM(E67:G67)=0,0,AVERAGE(E67:G67))</f>
        <v>0</v>
      </c>
      <c r="I67" s="253">
        <f>'I 1'!H57</f>
        <v>0</v>
      </c>
      <c r="J67" s="254">
        <f>'I 1'!L57</f>
        <v>0</v>
      </c>
      <c r="K67" s="255"/>
    </row>
    <row r="68" spans="1:11" x14ac:dyDescent="0.35">
      <c r="A68" s="257"/>
      <c r="B68" s="258"/>
      <c r="C68" s="258"/>
      <c r="D68" s="259"/>
      <c r="E68" s="260"/>
      <c r="F68" s="260"/>
      <c r="G68" s="260"/>
      <c r="H68" s="260"/>
      <c r="I68" s="260"/>
      <c r="J68" s="260"/>
      <c r="K68" s="247"/>
    </row>
    <row r="69" spans="1:11" x14ac:dyDescent="0.35">
      <c r="A69" s="261"/>
      <c r="B69" s="258"/>
      <c r="C69" s="258"/>
      <c r="D69" s="259"/>
      <c r="E69" s="260"/>
      <c r="F69" s="260"/>
      <c r="G69" s="260"/>
      <c r="H69" s="260"/>
      <c r="I69" s="260"/>
      <c r="J69" s="260"/>
      <c r="K69" s="247"/>
    </row>
    <row r="70" spans="1:11" x14ac:dyDescent="0.35">
      <c r="A70" s="261"/>
      <c r="B70" s="258"/>
      <c r="C70" s="258"/>
      <c r="D70" s="259"/>
      <c r="E70" s="260"/>
      <c r="F70" s="260"/>
      <c r="G70" s="260"/>
      <c r="H70" s="260"/>
      <c r="I70" s="260"/>
      <c r="J70" s="260"/>
      <c r="K70" s="247"/>
    </row>
    <row r="71" spans="1:11" x14ac:dyDescent="0.35">
      <c r="A71" s="261"/>
      <c r="B71" s="258"/>
      <c r="C71" s="258"/>
      <c r="D71" s="259"/>
      <c r="E71" s="260"/>
      <c r="F71" s="260"/>
      <c r="G71" s="260"/>
      <c r="H71" s="260"/>
      <c r="I71" s="260"/>
      <c r="J71" s="260"/>
      <c r="K71" s="247"/>
    </row>
    <row r="72" spans="1:11" x14ac:dyDescent="0.35">
      <c r="A72" s="261"/>
      <c r="B72" s="247"/>
      <c r="C72" s="247"/>
      <c r="D72" s="259"/>
      <c r="E72" s="260"/>
      <c r="F72" s="260"/>
      <c r="G72" s="260"/>
      <c r="H72" s="260"/>
      <c r="I72" s="260"/>
      <c r="J72" s="260"/>
      <c r="K72" s="247"/>
    </row>
    <row r="73" spans="1:11" x14ac:dyDescent="0.35">
      <c r="A73" s="261"/>
      <c r="B73" s="247"/>
      <c r="C73" s="247"/>
      <c r="D73" s="262"/>
      <c r="E73" s="260"/>
      <c r="F73" s="260"/>
      <c r="G73" s="260"/>
      <c r="H73" s="260"/>
      <c r="I73" s="260"/>
      <c r="J73" s="260"/>
      <c r="K73" s="247"/>
    </row>
    <row r="74" spans="1:11" x14ac:dyDescent="0.35">
      <c r="A74" s="261"/>
      <c r="B74" s="247"/>
      <c r="C74" s="247"/>
      <c r="D74" s="262"/>
      <c r="E74" s="260"/>
      <c r="F74" s="260"/>
      <c r="G74" s="260"/>
      <c r="H74" s="260"/>
      <c r="I74" s="260"/>
      <c r="J74" s="260"/>
      <c r="K74" s="247"/>
    </row>
    <row r="75" spans="1:11" x14ac:dyDescent="0.35">
      <c r="A75" s="261"/>
      <c r="B75" s="247"/>
      <c r="C75" s="247"/>
      <c r="D75" s="262"/>
      <c r="E75" s="260"/>
      <c r="F75" s="260"/>
      <c r="G75" s="260"/>
      <c r="H75" s="260"/>
      <c r="I75" s="260"/>
      <c r="J75" s="260"/>
      <c r="K75" s="247"/>
    </row>
    <row r="76" spans="1:11" x14ac:dyDescent="0.35">
      <c r="A76" s="261"/>
      <c r="B76" s="247"/>
      <c r="C76" s="247"/>
      <c r="D76" s="262"/>
      <c r="E76" s="260"/>
      <c r="F76" s="260"/>
      <c r="G76" s="260"/>
      <c r="H76" s="260"/>
      <c r="I76" s="260"/>
      <c r="J76" s="260"/>
      <c r="K76" s="247"/>
    </row>
    <row r="77" spans="1:11" x14ac:dyDescent="0.35">
      <c r="A77" s="261"/>
      <c r="B77" s="247"/>
      <c r="C77" s="247"/>
      <c r="D77" s="262"/>
      <c r="E77" s="260"/>
      <c r="F77" s="260"/>
      <c r="G77" s="260"/>
      <c r="H77" s="260"/>
      <c r="I77" s="260"/>
      <c r="J77" s="260"/>
      <c r="K77" s="247"/>
    </row>
    <row r="78" spans="1:11" x14ac:dyDescent="0.35">
      <c r="A78" s="261"/>
      <c r="B78" s="247"/>
      <c r="C78" s="247"/>
      <c r="D78" s="262"/>
      <c r="E78" s="260"/>
      <c r="F78" s="260"/>
      <c r="G78" s="260"/>
      <c r="H78" s="260"/>
      <c r="I78" s="260"/>
      <c r="J78" s="260"/>
      <c r="K78" s="247"/>
    </row>
    <row r="79" spans="1:11" x14ac:dyDescent="0.35">
      <c r="A79" s="261"/>
      <c r="B79" s="247"/>
      <c r="C79" s="247"/>
      <c r="D79" s="262"/>
      <c r="E79" s="260"/>
      <c r="F79" s="260"/>
      <c r="G79" s="260"/>
      <c r="H79" s="260"/>
      <c r="I79" s="260"/>
      <c r="J79" s="260"/>
      <c r="K79" s="247"/>
    </row>
    <row r="80" spans="1:11" x14ac:dyDescent="0.35">
      <c r="A80" s="261"/>
      <c r="B80" s="247"/>
      <c r="C80" s="247"/>
      <c r="D80" s="262"/>
      <c r="E80" s="260"/>
      <c r="F80" s="260"/>
      <c r="G80" s="260"/>
      <c r="H80" s="260"/>
      <c r="I80" s="260"/>
      <c r="J80" s="260"/>
      <c r="K80" s="247"/>
    </row>
    <row r="81" spans="1:11" x14ac:dyDescent="0.35">
      <c r="A81" s="261"/>
      <c r="B81" s="247"/>
      <c r="C81" s="247"/>
      <c r="D81" s="262"/>
      <c r="E81" s="260"/>
      <c r="F81" s="260"/>
      <c r="G81" s="260"/>
      <c r="H81" s="260"/>
      <c r="I81" s="260"/>
      <c r="J81" s="260"/>
      <c r="K81" s="247"/>
    </row>
    <row r="82" spans="1:11" x14ac:dyDescent="0.35">
      <c r="A82" s="261"/>
      <c r="B82" s="247"/>
      <c r="C82" s="247"/>
      <c r="D82" s="262"/>
      <c r="E82" s="260"/>
      <c r="F82" s="260"/>
      <c r="G82" s="260"/>
      <c r="H82" s="260"/>
      <c r="I82" s="260"/>
      <c r="J82" s="260"/>
      <c r="K82" s="247"/>
    </row>
    <row r="83" spans="1:11" x14ac:dyDescent="0.35">
      <c r="A83" s="261"/>
      <c r="B83" s="247"/>
      <c r="C83" s="247"/>
      <c r="D83" s="262"/>
      <c r="E83" s="260"/>
      <c r="F83" s="260"/>
      <c r="G83" s="260"/>
      <c r="H83" s="260"/>
      <c r="I83" s="260"/>
      <c r="J83" s="260"/>
      <c r="K83" s="247"/>
    </row>
    <row r="84" spans="1:11" x14ac:dyDescent="0.35">
      <c r="A84" s="261"/>
      <c r="B84" s="247"/>
      <c r="C84" s="247"/>
      <c r="D84" s="262"/>
      <c r="E84" s="260"/>
      <c r="F84" s="260"/>
      <c r="G84" s="260"/>
      <c r="H84" s="260"/>
      <c r="I84" s="260"/>
      <c r="J84" s="260"/>
      <c r="K84" s="247"/>
    </row>
    <row r="85" spans="1:11" x14ac:dyDescent="0.35">
      <c r="A85" s="261"/>
      <c r="B85" s="247"/>
      <c r="C85" s="247"/>
      <c r="D85" s="262"/>
      <c r="E85" s="260"/>
      <c r="F85" s="260"/>
      <c r="G85" s="260"/>
      <c r="H85" s="260"/>
      <c r="I85" s="260"/>
      <c r="J85" s="260"/>
      <c r="K85" s="247"/>
    </row>
    <row r="86" spans="1:11" x14ac:dyDescent="0.35">
      <c r="A86" s="261"/>
      <c r="B86" s="247"/>
      <c r="C86" s="247"/>
      <c r="D86" s="262"/>
      <c r="E86" s="260"/>
      <c r="F86" s="260"/>
      <c r="G86" s="260"/>
      <c r="H86" s="260"/>
      <c r="I86" s="260"/>
      <c r="J86" s="260"/>
      <c r="K86" s="247"/>
    </row>
    <row r="87" spans="1:11" x14ac:dyDescent="0.35">
      <c r="A87" s="261"/>
      <c r="B87" s="247"/>
      <c r="C87" s="247"/>
      <c r="D87" s="262"/>
      <c r="E87" s="247"/>
      <c r="F87" s="247"/>
      <c r="G87" s="247"/>
      <c r="H87" s="247"/>
      <c r="I87" s="247"/>
      <c r="J87" s="247"/>
    </row>
  </sheetData>
  <sheetProtection selectLockedCells="1"/>
  <mergeCells count="1">
    <mergeCell ref="B60:B61"/>
  </mergeCells>
  <dataValidations count="1">
    <dataValidation allowBlank="1" showInputMessage="1" showErrorMessage="1" prompt="Zinsen sind generell mit negativem Vorzeichen zu versehen." sqref="E32:G32 I32:J32" xr:uid="{00000000-0002-0000-0400-000000000000}"/>
  </dataValidations>
  <pageMargins left="0.77013888888888893" right="0.27569444444444446" top="0.19652777777777777" bottom="0.55138888888888893" header="0.51180555555555551" footer="0.51180555555555551"/>
  <pageSetup paperSize="9" scale="6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15"/>
  <sheetViews>
    <sheetView showGridLines="0" showZeros="0" topLeftCell="A28" zoomScaleNormal="100" workbookViewId="0">
      <selection activeCell="N65" sqref="N65"/>
    </sheetView>
  </sheetViews>
  <sheetFormatPr baseColWidth="10" defaultColWidth="8.6640625" defaultRowHeight="12" x14ac:dyDescent="0.2"/>
  <cols>
    <col min="1" max="1" width="3.6640625" style="164" customWidth="1"/>
    <col min="2" max="2" width="5.6640625" style="164" customWidth="1"/>
    <col min="3" max="3" width="6.33203125" style="164" customWidth="1"/>
    <col min="4" max="4" width="20.5546875" style="164" customWidth="1"/>
    <col min="5" max="5" width="9.109375" style="164" customWidth="1"/>
    <col min="6" max="10" width="8.6640625" style="164"/>
    <col min="11" max="11" width="10.6640625" style="164" customWidth="1"/>
    <col min="12" max="12" width="1.88671875" style="164" customWidth="1"/>
    <col min="13" max="13" width="2" style="164" customWidth="1"/>
    <col min="14" max="14" width="39.88671875" style="164" customWidth="1"/>
    <col min="15" max="15" width="11.88671875" style="164" customWidth="1"/>
    <col min="16" max="16" width="9.5546875" style="164" customWidth="1"/>
    <col min="17" max="17" width="9" style="164" customWidth="1"/>
    <col min="18" max="18" width="13.77734375" style="164" customWidth="1"/>
    <col min="19" max="19" width="8.6640625" style="164"/>
    <col min="20" max="21" width="8.88671875" style="164" customWidth="1"/>
    <col min="22" max="16384" width="8.6640625" style="164"/>
  </cols>
  <sheetData>
    <row r="1" spans="1:14" ht="27" x14ac:dyDescent="0.5">
      <c r="A1" s="621" t="s">
        <v>14</v>
      </c>
      <c r="B1" s="169"/>
      <c r="C1" s="169"/>
      <c r="D1" s="622"/>
      <c r="E1" s="623"/>
      <c r="F1" s="623" t="s">
        <v>15</v>
      </c>
      <c r="G1" s="169"/>
      <c r="H1" s="169"/>
      <c r="I1" s="169"/>
      <c r="J1" s="169"/>
      <c r="K1" s="624" t="s">
        <v>5</v>
      </c>
    </row>
    <row r="2" spans="1:14" ht="23.25" x14ac:dyDescent="0.35">
      <c r="A2" s="625" t="s">
        <v>413</v>
      </c>
      <c r="B2" s="626"/>
      <c r="C2" s="626"/>
      <c r="D2" s="626"/>
      <c r="E2" s="627"/>
      <c r="F2" s="627"/>
      <c r="G2" s="627"/>
      <c r="H2" s="627"/>
      <c r="I2" s="627"/>
      <c r="J2" s="627"/>
      <c r="K2" s="627"/>
      <c r="L2" s="628"/>
    </row>
    <row r="3" spans="1:14" ht="15" customHeight="1" x14ac:dyDescent="0.2">
      <c r="A3" s="723">
        <f>'I 2'!A3</f>
        <v>0</v>
      </c>
      <c r="B3" s="723"/>
      <c r="C3" s="240"/>
      <c r="D3" s="240"/>
      <c r="E3" s="629">
        <f>'I 1'!E4</f>
        <v>0</v>
      </c>
      <c r="F3" s="240"/>
      <c r="G3" s="630"/>
      <c r="H3" s="630"/>
      <c r="I3" s="240"/>
      <c r="J3" s="630" t="s">
        <v>153</v>
      </c>
      <c r="K3" s="631">
        <f>'I 1'!L6</f>
        <v>0</v>
      </c>
      <c r="L3" s="632"/>
    </row>
    <row r="4" spans="1:14" ht="11.1" customHeight="1" x14ac:dyDescent="0.2">
      <c r="A4" s="632"/>
      <c r="E4" s="633"/>
      <c r="J4" s="185" t="s">
        <v>225</v>
      </c>
      <c r="K4" s="186">
        <f>'I 1'!I5</f>
        <v>0</v>
      </c>
      <c r="L4" s="632"/>
    </row>
    <row r="5" spans="1:14" x14ac:dyDescent="0.2">
      <c r="A5" s="634">
        <v>1</v>
      </c>
      <c r="B5" s="635" t="s">
        <v>226</v>
      </c>
      <c r="C5" s="636"/>
      <c r="D5" s="635" t="s">
        <v>227</v>
      </c>
      <c r="E5" s="84"/>
      <c r="F5" s="635" t="s">
        <v>228</v>
      </c>
      <c r="G5" s="636"/>
      <c r="H5" s="636"/>
      <c r="I5" s="635" t="s">
        <v>229</v>
      </c>
      <c r="J5" s="636"/>
      <c r="K5" s="84"/>
      <c r="L5" s="632"/>
    </row>
    <row r="6" spans="1:14" x14ac:dyDescent="0.2">
      <c r="A6" s="634">
        <v>2</v>
      </c>
      <c r="B6" s="637" t="s">
        <v>230</v>
      </c>
      <c r="D6" s="635" t="s">
        <v>231</v>
      </c>
      <c r="E6" s="84"/>
      <c r="F6" s="637" t="s">
        <v>232</v>
      </c>
      <c r="I6" s="637" t="s">
        <v>233</v>
      </c>
      <c r="K6" s="84"/>
      <c r="L6" s="632"/>
    </row>
    <row r="7" spans="1:14" x14ac:dyDescent="0.2">
      <c r="A7" s="634">
        <v>3</v>
      </c>
      <c r="B7" s="637" t="s">
        <v>234</v>
      </c>
      <c r="D7" s="635" t="s">
        <v>235</v>
      </c>
      <c r="E7" s="84"/>
      <c r="F7" s="637"/>
      <c r="I7" s="638" t="s">
        <v>236</v>
      </c>
      <c r="J7" s="639"/>
      <c r="K7" s="84"/>
      <c r="L7" s="632"/>
    </row>
    <row r="8" spans="1:14" x14ac:dyDescent="0.2">
      <c r="A8" s="634">
        <v>4</v>
      </c>
      <c r="B8" s="637" t="s">
        <v>237</v>
      </c>
      <c r="D8" s="635" t="s">
        <v>238</v>
      </c>
      <c r="E8" s="84"/>
      <c r="F8" s="637"/>
      <c r="I8" s="638" t="s">
        <v>239</v>
      </c>
      <c r="J8" s="639"/>
      <c r="K8" s="84"/>
      <c r="L8" s="632"/>
    </row>
    <row r="9" spans="1:14" x14ac:dyDescent="0.2">
      <c r="A9" s="634">
        <f t="shared" ref="A9:A16" si="0">A8+1</f>
        <v>5</v>
      </c>
      <c r="B9" s="637" t="s">
        <v>240</v>
      </c>
      <c r="D9" s="635" t="s">
        <v>243</v>
      </c>
      <c r="E9" s="84"/>
      <c r="F9" s="218"/>
      <c r="I9" s="638" t="s">
        <v>242</v>
      </c>
      <c r="J9" s="639"/>
      <c r="K9" s="84"/>
      <c r="L9" s="632"/>
    </row>
    <row r="10" spans="1:14" x14ac:dyDescent="0.2">
      <c r="A10" s="634">
        <f t="shared" si="0"/>
        <v>6</v>
      </c>
      <c r="B10" s="218"/>
      <c r="D10" s="635" t="s">
        <v>245</v>
      </c>
      <c r="E10" s="84"/>
      <c r="F10" s="218"/>
      <c r="I10" s="637" t="s">
        <v>244</v>
      </c>
      <c r="K10" s="84"/>
      <c r="L10" s="632"/>
      <c r="N10" s="640"/>
    </row>
    <row r="11" spans="1:14" x14ac:dyDescent="0.2">
      <c r="A11" s="634">
        <f t="shared" si="0"/>
        <v>7</v>
      </c>
      <c r="B11" s="218"/>
      <c r="D11" s="635" t="s">
        <v>248</v>
      </c>
      <c r="E11" s="84"/>
      <c r="F11" s="218"/>
      <c r="I11" s="637" t="s">
        <v>246</v>
      </c>
      <c r="K11" s="84"/>
      <c r="L11" s="632"/>
    </row>
    <row r="12" spans="1:14" x14ac:dyDescent="0.2">
      <c r="A12" s="634">
        <f t="shared" si="0"/>
        <v>8</v>
      </c>
      <c r="B12" s="218"/>
      <c r="D12" s="635" t="s">
        <v>250</v>
      </c>
      <c r="E12" s="84"/>
      <c r="F12" s="218"/>
      <c r="I12" s="637" t="s">
        <v>247</v>
      </c>
      <c r="K12" s="84"/>
      <c r="L12" s="632"/>
    </row>
    <row r="13" spans="1:14" x14ac:dyDescent="0.2">
      <c r="A13" s="634">
        <f t="shared" si="0"/>
        <v>9</v>
      </c>
      <c r="B13" s="218"/>
      <c r="D13" s="635" t="s">
        <v>252</v>
      </c>
      <c r="E13" s="84"/>
      <c r="F13" s="218"/>
      <c r="I13" s="637" t="s">
        <v>249</v>
      </c>
      <c r="K13" s="84"/>
      <c r="L13" s="632"/>
      <c r="N13" s="640"/>
    </row>
    <row r="14" spans="1:14" x14ac:dyDescent="0.2">
      <c r="A14" s="634">
        <f t="shared" si="0"/>
        <v>10</v>
      </c>
      <c r="B14" s="218"/>
      <c r="D14" s="635" t="s">
        <v>241</v>
      </c>
      <c r="E14" s="84"/>
      <c r="F14" s="218"/>
      <c r="I14" s="637" t="s">
        <v>251</v>
      </c>
      <c r="K14" s="84"/>
      <c r="L14" s="632"/>
      <c r="N14" s="641"/>
    </row>
    <row r="15" spans="1:14" x14ac:dyDescent="0.2">
      <c r="A15" s="634">
        <f t="shared" si="0"/>
        <v>11</v>
      </c>
      <c r="B15" s="218"/>
      <c r="D15" s="635" t="s">
        <v>253</v>
      </c>
      <c r="E15" s="84"/>
      <c r="F15" s="218"/>
      <c r="I15" s="218"/>
      <c r="K15" s="84"/>
      <c r="L15" s="632"/>
    </row>
    <row r="16" spans="1:14" x14ac:dyDescent="0.2">
      <c r="A16" s="634">
        <f t="shared" si="0"/>
        <v>12</v>
      </c>
      <c r="B16" s="218"/>
      <c r="D16" s="635"/>
      <c r="E16" s="84">
        <v>0</v>
      </c>
      <c r="F16" s="218"/>
      <c r="I16" s="218"/>
      <c r="K16" s="84"/>
      <c r="L16" s="632"/>
    </row>
    <row r="17" spans="1:21" ht="18" x14ac:dyDescent="0.25">
      <c r="A17" s="634"/>
      <c r="B17" s="636"/>
      <c r="C17" s="636"/>
      <c r="D17" s="178"/>
      <c r="E17" s="642"/>
      <c r="F17" s="636"/>
      <c r="G17" s="636"/>
      <c r="H17" s="636"/>
      <c r="I17" s="636"/>
      <c r="J17" s="636"/>
      <c r="K17" s="178"/>
      <c r="L17" s="632"/>
      <c r="N17" s="643"/>
      <c r="O17" s="643"/>
      <c r="P17" s="643"/>
      <c r="Q17" s="643"/>
    </row>
    <row r="18" spans="1:21" ht="23.25" x14ac:dyDescent="0.35">
      <c r="A18" s="644"/>
      <c r="B18" s="621" t="s">
        <v>254</v>
      </c>
      <c r="C18" s="645"/>
      <c r="D18" s="169"/>
      <c r="E18" s="646"/>
      <c r="F18" s="169"/>
      <c r="G18" s="169"/>
      <c r="H18" s="169"/>
      <c r="I18" s="169"/>
      <c r="J18" s="169"/>
      <c r="K18" s="169"/>
      <c r="L18" s="632"/>
      <c r="M18" s="277"/>
      <c r="N18" s="643"/>
      <c r="O18" s="643"/>
      <c r="P18" s="643"/>
      <c r="Q18" s="643"/>
    </row>
    <row r="19" spans="1:21" ht="23.25" x14ac:dyDescent="0.35">
      <c r="A19" s="644"/>
      <c r="B19" s="645"/>
      <c r="C19" s="645"/>
      <c r="D19" s="169"/>
      <c r="E19" s="169"/>
      <c r="F19" s="169"/>
      <c r="G19" s="169"/>
      <c r="H19" s="169"/>
      <c r="I19" s="169"/>
      <c r="J19" s="169"/>
      <c r="K19" s="169"/>
      <c r="L19" s="632"/>
      <c r="N19" s="643"/>
      <c r="O19" s="643"/>
      <c r="P19" s="643"/>
      <c r="Q19" s="643"/>
    </row>
    <row r="20" spans="1:21" ht="44.1" customHeight="1" x14ac:dyDescent="0.25">
      <c r="A20" s="634"/>
      <c r="B20" s="647" t="s">
        <v>255</v>
      </c>
      <c r="C20" s="648"/>
      <c r="D20" s="648"/>
      <c r="E20" s="224" t="s">
        <v>256</v>
      </c>
      <c r="F20" s="224" t="s">
        <v>257</v>
      </c>
      <c r="G20" s="224" t="s">
        <v>258</v>
      </c>
      <c r="H20" s="224" t="s">
        <v>259</v>
      </c>
      <c r="I20" s="224" t="s">
        <v>260</v>
      </c>
      <c r="J20" s="224" t="s">
        <v>261</v>
      </c>
      <c r="K20" s="224" t="s">
        <v>262</v>
      </c>
      <c r="L20" s="632"/>
      <c r="M20" s="611"/>
      <c r="N20" s="649"/>
      <c r="O20" s="650"/>
      <c r="P20" s="650"/>
      <c r="Q20" s="650"/>
      <c r="R20" s="313"/>
      <c r="S20" s="313"/>
      <c r="T20" s="313"/>
      <c r="U20" s="313"/>
    </row>
    <row r="21" spans="1:21" ht="15.95" customHeight="1" x14ac:dyDescent="0.25">
      <c r="A21" s="644"/>
      <c r="B21" s="651" t="s">
        <v>412</v>
      </c>
      <c r="D21" s="277"/>
      <c r="E21" s="652"/>
      <c r="F21" s="652"/>
      <c r="G21" s="279">
        <v>0.19</v>
      </c>
      <c r="H21" s="653"/>
      <c r="I21" s="652"/>
      <c r="J21" s="652"/>
      <c r="K21" s="652"/>
      <c r="L21" s="632"/>
      <c r="M21" s="313"/>
      <c r="N21" s="654"/>
      <c r="O21" s="650"/>
      <c r="P21" s="650"/>
      <c r="Q21" s="650"/>
      <c r="R21" s="313"/>
      <c r="S21" s="313"/>
      <c r="T21" s="313"/>
      <c r="U21" s="313"/>
    </row>
    <row r="22" spans="1:21" ht="22.5" customHeight="1" x14ac:dyDescent="0.2">
      <c r="A22" s="644"/>
      <c r="D22" s="640"/>
      <c r="E22" s="655" t="s">
        <v>263</v>
      </c>
      <c r="F22" s="655" t="s">
        <v>263</v>
      </c>
      <c r="G22" s="656" t="s">
        <v>263</v>
      </c>
      <c r="H22" s="656" t="s">
        <v>263</v>
      </c>
      <c r="I22" s="655" t="s">
        <v>263</v>
      </c>
      <c r="J22" s="655" t="s">
        <v>263</v>
      </c>
      <c r="K22" s="656" t="s">
        <v>263</v>
      </c>
      <c r="L22" s="632"/>
      <c r="M22" s="313"/>
      <c r="N22" s="310"/>
      <c r="O22" s="328"/>
      <c r="P22" s="328"/>
      <c r="Q22" s="328"/>
      <c r="R22" s="328"/>
      <c r="S22" s="313"/>
      <c r="T22" s="313"/>
      <c r="U22" s="313"/>
    </row>
    <row r="23" spans="1:21" ht="15.95" customHeight="1" x14ac:dyDescent="0.2">
      <c r="A23" s="634">
        <f>A16+1</f>
        <v>13</v>
      </c>
      <c r="B23" s="127" t="s">
        <v>264</v>
      </c>
      <c r="C23" s="636"/>
      <c r="D23" s="281"/>
      <c r="E23" s="282"/>
      <c r="F23" s="282">
        <v>0</v>
      </c>
      <c r="G23" s="615">
        <f>+E23-F23</f>
        <v>0</v>
      </c>
      <c r="H23" s="294"/>
      <c r="I23" s="294">
        <f>+G23</f>
        <v>0</v>
      </c>
      <c r="J23" s="282">
        <v>0</v>
      </c>
      <c r="K23" s="615">
        <f>+I23-J23</f>
        <v>0</v>
      </c>
      <c r="L23" s="632">
        <f>IF(J34=0,0,E36/J34)</f>
        <v>0</v>
      </c>
      <c r="M23" s="313"/>
      <c r="N23" s="313"/>
      <c r="O23" s="320"/>
      <c r="P23" s="320"/>
      <c r="Q23" s="320"/>
      <c r="R23" s="320"/>
      <c r="S23" s="313"/>
      <c r="T23" s="313"/>
      <c r="U23" s="313"/>
    </row>
    <row r="24" spans="1:21" ht="15.95" customHeight="1" x14ac:dyDescent="0.2">
      <c r="A24" s="634">
        <f t="shared" ref="A24:A66" si="1">A23+1</f>
        <v>14</v>
      </c>
      <c r="B24" s="127" t="s">
        <v>265</v>
      </c>
      <c r="C24" s="636"/>
      <c r="D24" s="636"/>
      <c r="E24" s="282"/>
      <c r="F24" s="282"/>
      <c r="G24" s="615">
        <f>+E24-F24</f>
        <v>0</v>
      </c>
      <c r="H24" s="294"/>
      <c r="I24" s="294">
        <f>+G24</f>
        <v>0</v>
      </c>
      <c r="J24" s="282"/>
      <c r="K24" s="615">
        <f>+I24-J24</f>
        <v>0</v>
      </c>
      <c r="L24" s="632"/>
      <c r="M24" s="313"/>
      <c r="N24" s="313"/>
      <c r="O24" s="320"/>
      <c r="P24" s="320"/>
      <c r="Q24" s="320"/>
      <c r="R24" s="320"/>
      <c r="S24" s="313"/>
      <c r="T24" s="657"/>
      <c r="U24" s="657"/>
    </row>
    <row r="25" spans="1:21" ht="15.95" customHeight="1" x14ac:dyDescent="0.2">
      <c r="A25" s="634">
        <f t="shared" si="1"/>
        <v>15</v>
      </c>
      <c r="B25" s="127" t="s">
        <v>301</v>
      </c>
      <c r="C25" s="636"/>
      <c r="D25" s="658"/>
      <c r="E25" s="618"/>
      <c r="F25" s="618"/>
      <c r="G25" s="618"/>
      <c r="H25" s="659"/>
      <c r="I25" s="659"/>
      <c r="J25" s="618"/>
      <c r="K25" s="618"/>
      <c r="L25" s="632"/>
      <c r="M25" s="313"/>
      <c r="N25" s="321"/>
      <c r="O25" s="612"/>
      <c r="P25" s="612"/>
      <c r="Q25" s="612"/>
      <c r="R25" s="612"/>
      <c r="S25" s="660"/>
      <c r="T25" s="661"/>
      <c r="U25" s="661"/>
    </row>
    <row r="26" spans="1:21" ht="15.95" customHeight="1" x14ac:dyDescent="0.2">
      <c r="A26" s="634">
        <f t="shared" si="1"/>
        <v>16</v>
      </c>
      <c r="B26" s="662"/>
      <c r="C26" s="663"/>
      <c r="D26" s="664" t="s">
        <v>267</v>
      </c>
      <c r="E26" s="282"/>
      <c r="F26" s="294">
        <f>E26</f>
        <v>0</v>
      </c>
      <c r="G26" s="615">
        <f>+H26+I26</f>
        <v>0</v>
      </c>
      <c r="H26" s="294"/>
      <c r="I26" s="294"/>
      <c r="J26" s="294"/>
      <c r="K26" s="615"/>
      <c r="L26" s="632"/>
      <c r="M26" s="313"/>
      <c r="N26" s="321"/>
      <c r="O26" s="612"/>
      <c r="P26" s="612"/>
      <c r="Q26" s="612"/>
      <c r="R26" s="612"/>
      <c r="S26" s="313"/>
      <c r="T26" s="661"/>
      <c r="U26" s="661"/>
    </row>
    <row r="27" spans="1:21" ht="15.95" customHeight="1" x14ac:dyDescent="0.2">
      <c r="A27" s="634">
        <f t="shared" si="1"/>
        <v>17</v>
      </c>
      <c r="B27" s="127" t="s">
        <v>252</v>
      </c>
      <c r="D27" s="658"/>
      <c r="E27" s="618"/>
      <c r="F27" s="618"/>
      <c r="G27" s="618"/>
      <c r="H27" s="659"/>
      <c r="I27" s="659"/>
      <c r="J27" s="618"/>
      <c r="K27" s="618"/>
      <c r="L27" s="632"/>
      <c r="M27" s="313"/>
      <c r="N27" s="321"/>
      <c r="O27" s="612"/>
      <c r="P27" s="612"/>
      <c r="Q27" s="612"/>
      <c r="R27" s="612"/>
      <c r="S27" s="313"/>
      <c r="T27" s="661"/>
      <c r="U27" s="661"/>
    </row>
    <row r="28" spans="1:21" ht="15.95" customHeight="1" x14ac:dyDescent="0.2">
      <c r="A28" s="634">
        <f t="shared" si="1"/>
        <v>18</v>
      </c>
      <c r="B28" s="135"/>
      <c r="D28" s="664" t="s">
        <v>267</v>
      </c>
      <c r="E28" s="282"/>
      <c r="F28" s="282"/>
      <c r="G28" s="615">
        <f>+E28-F28</f>
        <v>0</v>
      </c>
      <c r="H28" s="294">
        <f>+G28-I28</f>
        <v>0</v>
      </c>
      <c r="I28" s="294">
        <f>+G28/(1+$G$21)</f>
        <v>0</v>
      </c>
      <c r="J28" s="282"/>
      <c r="K28" s="615">
        <f>I28-J28</f>
        <v>0</v>
      </c>
      <c r="L28" s="632"/>
      <c r="M28" s="313"/>
      <c r="N28" s="321"/>
      <c r="O28" s="612"/>
      <c r="P28" s="612"/>
      <c r="Q28" s="612"/>
      <c r="R28" s="612"/>
      <c r="S28" s="313"/>
      <c r="T28" s="657"/>
      <c r="U28" s="657"/>
    </row>
    <row r="29" spans="1:21" ht="15.95" customHeight="1" x14ac:dyDescent="0.2">
      <c r="A29" s="634">
        <f t="shared" si="1"/>
        <v>19</v>
      </c>
      <c r="B29" s="127" t="s">
        <v>248</v>
      </c>
      <c r="C29" s="636"/>
      <c r="D29" s="658"/>
      <c r="E29" s="618"/>
      <c r="F29" s="618"/>
      <c r="G29" s="618"/>
      <c r="H29" s="659"/>
      <c r="I29" s="659"/>
      <c r="J29" s="618"/>
      <c r="K29" s="618"/>
      <c r="L29" s="665"/>
      <c r="M29" s="313"/>
      <c r="N29" s="321"/>
      <c r="O29" s="612"/>
      <c r="P29" s="612"/>
      <c r="Q29" s="612"/>
      <c r="R29" s="612"/>
      <c r="S29" s="313"/>
      <c r="T29" s="657"/>
      <c r="U29" s="657"/>
    </row>
    <row r="30" spans="1:21" ht="15.95" customHeight="1" x14ac:dyDescent="0.25">
      <c r="A30" s="634">
        <f t="shared" si="1"/>
        <v>20</v>
      </c>
      <c r="B30" s="135"/>
      <c r="C30" s="663"/>
      <c r="D30" s="664" t="s">
        <v>267</v>
      </c>
      <c r="E30" s="282"/>
      <c r="F30" s="282"/>
      <c r="G30" s="615">
        <f>+E30-F30</f>
        <v>0</v>
      </c>
      <c r="H30" s="294">
        <f>+G30-I30</f>
        <v>0</v>
      </c>
      <c r="I30" s="294">
        <f>+G30/(1+$G$21)</f>
        <v>0</v>
      </c>
      <c r="J30" s="282"/>
      <c r="K30" s="615">
        <f>I30-J30</f>
        <v>0</v>
      </c>
      <c r="L30" s="632"/>
      <c r="M30" s="313"/>
      <c r="N30" s="650"/>
      <c r="O30" s="666"/>
      <c r="P30" s="650"/>
      <c r="Q30" s="666"/>
      <c r="R30" s="313"/>
      <c r="S30" s="313"/>
      <c r="T30" s="313"/>
      <c r="U30" s="313"/>
    </row>
    <row r="31" spans="1:21" ht="15.95" customHeight="1" x14ac:dyDescent="0.25">
      <c r="A31" s="634">
        <f t="shared" si="1"/>
        <v>21</v>
      </c>
      <c r="B31" s="127"/>
      <c r="D31" s="658"/>
      <c r="E31" s="618"/>
      <c r="F31" s="618"/>
      <c r="G31" s="618"/>
      <c r="H31" s="659"/>
      <c r="I31" s="659"/>
      <c r="J31" s="618"/>
      <c r="K31" s="618"/>
      <c r="L31" s="632"/>
      <c r="N31" s="643"/>
      <c r="O31" s="667"/>
      <c r="P31" s="643"/>
      <c r="Q31" s="667"/>
    </row>
    <row r="32" spans="1:21" ht="15.95" customHeight="1" x14ac:dyDescent="0.25">
      <c r="A32" s="634">
        <f t="shared" si="1"/>
        <v>22</v>
      </c>
      <c r="B32" s="135"/>
      <c r="D32" s="664" t="s">
        <v>267</v>
      </c>
      <c r="E32" s="282"/>
      <c r="F32" s="282"/>
      <c r="G32" s="615">
        <f>+E32-F32</f>
        <v>0</v>
      </c>
      <c r="H32" s="294">
        <f>+G32-I32</f>
        <v>0</v>
      </c>
      <c r="I32" s="294">
        <f>+G32/(1+$G$21)</f>
        <v>0</v>
      </c>
      <c r="J32" s="282"/>
      <c r="K32" s="615">
        <f>I32-J32</f>
        <v>0</v>
      </c>
      <c r="L32" s="632"/>
      <c r="N32" s="643"/>
      <c r="O32" s="667"/>
      <c r="P32" s="643"/>
      <c r="Q32" s="667"/>
    </row>
    <row r="33" spans="1:19" ht="15.95" customHeight="1" x14ac:dyDescent="0.25">
      <c r="A33" s="634">
        <f t="shared" si="1"/>
        <v>23</v>
      </c>
      <c r="B33" s="127" t="s">
        <v>268</v>
      </c>
      <c r="C33" s="636"/>
      <c r="D33" s="636"/>
      <c r="E33" s="618"/>
      <c r="F33" s="618"/>
      <c r="G33" s="618"/>
      <c r="H33" s="659"/>
      <c r="I33" s="659"/>
      <c r="J33" s="618"/>
      <c r="K33" s="618"/>
      <c r="L33" s="632"/>
      <c r="M33" s="619" t="s">
        <v>425</v>
      </c>
      <c r="N33" s="668"/>
      <c r="O33" s="667"/>
      <c r="P33" s="643"/>
      <c r="Q33" s="667"/>
    </row>
    <row r="34" spans="1:19" ht="15.95" customHeight="1" x14ac:dyDescent="0.25">
      <c r="A34" s="634">
        <f t="shared" si="1"/>
        <v>24</v>
      </c>
      <c r="B34" s="669"/>
      <c r="C34" s="670" t="s">
        <v>269</v>
      </c>
      <c r="D34" s="671"/>
      <c r="E34" s="672"/>
      <c r="F34" s="672"/>
      <c r="G34" s="659"/>
      <c r="H34" s="659"/>
      <c r="I34" s="673" t="s">
        <v>270</v>
      </c>
      <c r="J34" s="282"/>
      <c r="K34" s="615"/>
      <c r="L34" s="632"/>
      <c r="M34" s="287">
        <f>IF(J34=0,0,K37/J34)</f>
        <v>0</v>
      </c>
      <c r="N34" s="668"/>
      <c r="O34" s="667"/>
      <c r="P34" s="643"/>
      <c r="Q34" s="667"/>
    </row>
    <row r="35" spans="1:19" ht="15.95" customHeight="1" x14ac:dyDescent="0.2">
      <c r="A35" s="634">
        <f t="shared" si="1"/>
        <v>25</v>
      </c>
      <c r="B35" s="669"/>
      <c r="C35" s="313"/>
      <c r="D35" s="164" t="s">
        <v>271</v>
      </c>
      <c r="E35" s="282"/>
      <c r="F35" s="282"/>
      <c r="G35" s="615">
        <f>+E35-F35</f>
        <v>0</v>
      </c>
      <c r="H35" s="294">
        <f>+G35-I35</f>
        <v>0</v>
      </c>
      <c r="I35" s="294">
        <f>+G35/(1+$G$21)</f>
        <v>0</v>
      </c>
      <c r="J35" s="282"/>
      <c r="K35" s="615">
        <f>+I35-J35</f>
        <v>0</v>
      </c>
      <c r="L35" s="632"/>
      <c r="N35" s="289"/>
      <c r="O35" s="290"/>
      <c r="P35" s="291"/>
      <c r="Q35" s="292"/>
      <c r="R35" s="218"/>
    </row>
    <row r="36" spans="1:19" ht="15.95" customHeight="1" x14ac:dyDescent="0.2">
      <c r="A36" s="634">
        <f t="shared" si="1"/>
        <v>26</v>
      </c>
      <c r="B36" s="669"/>
      <c r="D36" s="164" t="s">
        <v>272</v>
      </c>
      <c r="E36" s="282"/>
      <c r="F36" s="294">
        <f>E36</f>
        <v>0</v>
      </c>
      <c r="G36" s="615">
        <f>+H36+I36</f>
        <v>0</v>
      </c>
      <c r="H36" s="294"/>
      <c r="I36" s="294"/>
      <c r="J36" s="294"/>
      <c r="K36" s="615"/>
      <c r="L36" s="632"/>
      <c r="N36" s="295"/>
      <c r="O36" s="296"/>
      <c r="P36" s="297"/>
      <c r="Q36" s="296" t="s">
        <v>266</v>
      </c>
      <c r="R36" s="218"/>
      <c r="S36" s="169"/>
    </row>
    <row r="37" spans="1:19" ht="15.95" customHeight="1" x14ac:dyDescent="0.2">
      <c r="A37" s="634">
        <f t="shared" si="1"/>
        <v>27</v>
      </c>
      <c r="B37" s="669"/>
      <c r="D37" s="164" t="s">
        <v>267</v>
      </c>
      <c r="E37" s="615">
        <f t="shared" ref="E37:K37" si="2">SUM(E35:E36)</f>
        <v>0</v>
      </c>
      <c r="F37" s="617">
        <f t="shared" si="2"/>
        <v>0</v>
      </c>
      <c r="G37" s="617">
        <f t="shared" si="2"/>
        <v>0</v>
      </c>
      <c r="H37" s="674">
        <f t="shared" si="2"/>
        <v>0</v>
      </c>
      <c r="I37" s="674">
        <f t="shared" si="2"/>
        <v>0</v>
      </c>
      <c r="J37" s="294">
        <f t="shared" si="2"/>
        <v>0</v>
      </c>
      <c r="K37" s="617">
        <f t="shared" si="2"/>
        <v>0</v>
      </c>
      <c r="L37" s="632"/>
      <c r="N37" s="284" t="s">
        <v>273</v>
      </c>
      <c r="O37" s="299"/>
      <c r="P37" s="300"/>
      <c r="Q37" s="301">
        <f>K60</f>
        <v>0</v>
      </c>
      <c r="R37" s="218"/>
      <c r="S37" s="675"/>
    </row>
    <row r="38" spans="1:19" ht="15.95" customHeight="1" x14ac:dyDescent="0.2">
      <c r="A38" s="634">
        <f t="shared" si="1"/>
        <v>28</v>
      </c>
      <c r="B38" s="669"/>
      <c r="C38" s="640" t="s">
        <v>274</v>
      </c>
      <c r="D38" s="640"/>
      <c r="E38" s="672"/>
      <c r="F38" s="672"/>
      <c r="G38" s="659"/>
      <c r="H38" s="659"/>
      <c r="I38" s="673" t="s">
        <v>270</v>
      </c>
      <c r="J38" s="282"/>
      <c r="K38" s="617"/>
      <c r="L38" s="632"/>
      <c r="N38" s="284" t="s">
        <v>15</v>
      </c>
      <c r="O38" s="299"/>
      <c r="P38" s="300"/>
      <c r="Q38" s="301">
        <f>K61</f>
        <v>0</v>
      </c>
      <c r="R38" s="218"/>
      <c r="S38" s="675"/>
    </row>
    <row r="39" spans="1:19" ht="15.95" customHeight="1" x14ac:dyDescent="0.2">
      <c r="A39" s="634">
        <f t="shared" si="1"/>
        <v>29</v>
      </c>
      <c r="B39" s="669"/>
      <c r="D39" s="164" t="s">
        <v>271</v>
      </c>
      <c r="E39" s="282"/>
      <c r="F39" s="282"/>
      <c r="G39" s="615">
        <f>+E39-F39</f>
        <v>0</v>
      </c>
      <c r="H39" s="294">
        <f>+G39-I39</f>
        <v>0</v>
      </c>
      <c r="I39" s="676">
        <f>+G39/(1+$G$21)</f>
        <v>0</v>
      </c>
      <c r="J39" s="282"/>
      <c r="K39" s="615">
        <f>+I39-J39</f>
        <v>0</v>
      </c>
      <c r="L39" s="632"/>
      <c r="N39" s="284" t="s">
        <v>275</v>
      </c>
      <c r="O39" s="299"/>
      <c r="P39" s="300"/>
      <c r="Q39" s="301">
        <f>K62</f>
        <v>0</v>
      </c>
      <c r="R39" s="218"/>
      <c r="S39" s="675"/>
    </row>
    <row r="40" spans="1:19" ht="15.95" customHeight="1" x14ac:dyDescent="0.2">
      <c r="A40" s="634">
        <f t="shared" si="1"/>
        <v>30</v>
      </c>
      <c r="B40" s="669"/>
      <c r="D40" s="164" t="s">
        <v>272</v>
      </c>
      <c r="E40" s="282"/>
      <c r="F40" s="294">
        <f>E40</f>
        <v>0</v>
      </c>
      <c r="G40" s="615">
        <f>+H40+I40</f>
        <v>0</v>
      </c>
      <c r="H40" s="294"/>
      <c r="I40" s="294"/>
      <c r="J40" s="294"/>
      <c r="K40" s="615"/>
      <c r="L40" s="632"/>
      <c r="N40" s="284" t="s">
        <v>276</v>
      </c>
      <c r="O40" s="299"/>
      <c r="P40" s="300"/>
      <c r="Q40" s="301">
        <f>K63</f>
        <v>0</v>
      </c>
      <c r="R40" s="218"/>
      <c r="S40" s="675"/>
    </row>
    <row r="41" spans="1:19" ht="15.95" customHeight="1" x14ac:dyDescent="0.2">
      <c r="A41" s="634">
        <f t="shared" si="1"/>
        <v>31</v>
      </c>
      <c r="B41" s="669"/>
      <c r="D41" s="164" t="s">
        <v>267</v>
      </c>
      <c r="E41" s="615">
        <f>SUM(E39:E40)</f>
        <v>0</v>
      </c>
      <c r="F41" s="617">
        <f t="shared" ref="F41:K41" si="3">SUM(F39:F40)</f>
        <v>0</v>
      </c>
      <c r="G41" s="617">
        <f t="shared" si="3"/>
        <v>0</v>
      </c>
      <c r="H41" s="674">
        <f t="shared" si="3"/>
        <v>0</v>
      </c>
      <c r="I41" s="674">
        <f t="shared" si="3"/>
        <v>0</v>
      </c>
      <c r="J41" s="294">
        <f t="shared" si="3"/>
        <v>0</v>
      </c>
      <c r="K41" s="617">
        <f t="shared" si="3"/>
        <v>0</v>
      </c>
      <c r="L41" s="632"/>
      <c r="N41" s="284" t="s">
        <v>290</v>
      </c>
      <c r="O41" s="302"/>
      <c r="P41" s="303"/>
      <c r="Q41" s="304">
        <f>K64</f>
        <v>0</v>
      </c>
      <c r="R41" s="313"/>
      <c r="S41" s="675"/>
    </row>
    <row r="42" spans="1:19" ht="15.95" customHeight="1" x14ac:dyDescent="0.2">
      <c r="A42" s="634">
        <f t="shared" si="1"/>
        <v>32</v>
      </c>
      <c r="B42" s="669"/>
      <c r="C42" s="640" t="s">
        <v>277</v>
      </c>
      <c r="D42" s="640"/>
      <c r="E42" s="672"/>
      <c r="F42" s="672"/>
      <c r="G42" s="677" t="s">
        <v>278</v>
      </c>
      <c r="H42" s="305"/>
      <c r="I42" s="673" t="s">
        <v>270</v>
      </c>
      <c r="J42" s="282"/>
      <c r="K42" s="617"/>
      <c r="L42" s="632"/>
      <c r="M42" s="287">
        <f>IF(J42=0,0,K45/J42)</f>
        <v>0</v>
      </c>
      <c r="N42" s="285" t="s">
        <v>279</v>
      </c>
      <c r="O42" s="302"/>
      <c r="P42" s="302"/>
      <c r="Q42" s="306">
        <f>K66-K60-K61-K62-K63-K64-K65</f>
        <v>0</v>
      </c>
      <c r="R42" s="313"/>
      <c r="S42" s="675"/>
    </row>
    <row r="43" spans="1:19" ht="15.95" customHeight="1" x14ac:dyDescent="0.2">
      <c r="A43" s="634">
        <f t="shared" si="1"/>
        <v>33</v>
      </c>
      <c r="B43" s="669"/>
      <c r="D43" s="164" t="s">
        <v>271</v>
      </c>
      <c r="E43" s="282"/>
      <c r="F43" s="282"/>
      <c r="G43" s="615">
        <f>+E43-F43</f>
        <v>0</v>
      </c>
      <c r="H43" s="294">
        <f>+G43-I43</f>
        <v>0</v>
      </c>
      <c r="I43" s="294">
        <f>+G43/(1+$G$21)</f>
        <v>0</v>
      </c>
      <c r="J43" s="282"/>
      <c r="K43" s="615">
        <f>+I43-J43</f>
        <v>0</v>
      </c>
      <c r="L43" s="632"/>
      <c r="N43" s="307" t="s">
        <v>280</v>
      </c>
      <c r="O43" s="308"/>
      <c r="P43" s="308"/>
      <c r="Q43" s="309" t="e">
        <f>(Q37+Q38+Q39+Q40+Q41)/Q42</f>
        <v>#DIV/0!</v>
      </c>
      <c r="R43" s="313"/>
      <c r="S43" s="675"/>
    </row>
    <row r="44" spans="1:19" ht="15.95" customHeight="1" x14ac:dyDescent="0.2">
      <c r="A44" s="634">
        <f t="shared" si="1"/>
        <v>34</v>
      </c>
      <c r="B44" s="669"/>
      <c r="D44" s="164" t="s">
        <v>272</v>
      </c>
      <c r="E44" s="282"/>
      <c r="F44" s="294">
        <f>E44</f>
        <v>0</v>
      </c>
      <c r="G44" s="615">
        <f>+H44+I44</f>
        <v>0</v>
      </c>
      <c r="H44" s="294"/>
      <c r="I44" s="294"/>
      <c r="J44" s="282"/>
      <c r="K44" s="615"/>
      <c r="L44" s="632"/>
      <c r="N44" s="310"/>
      <c r="O44" s="311"/>
      <c r="P44" s="311"/>
      <c r="Q44" s="311"/>
      <c r="R44" s="313"/>
    </row>
    <row r="45" spans="1:19" ht="15.95" customHeight="1" x14ac:dyDescent="0.2">
      <c r="A45" s="634">
        <f t="shared" si="1"/>
        <v>35</v>
      </c>
      <c r="B45" s="669"/>
      <c r="D45" s="164" t="s">
        <v>267</v>
      </c>
      <c r="E45" s="615">
        <f t="shared" ref="E45:K45" si="4">SUM(E43:E44)</f>
        <v>0</v>
      </c>
      <c r="F45" s="617">
        <f t="shared" si="4"/>
        <v>0</v>
      </c>
      <c r="G45" s="617">
        <f t="shared" si="4"/>
        <v>0</v>
      </c>
      <c r="H45" s="674">
        <f t="shared" si="4"/>
        <v>0</v>
      </c>
      <c r="I45" s="674">
        <f t="shared" si="4"/>
        <v>0</v>
      </c>
      <c r="J45" s="294">
        <f t="shared" si="4"/>
        <v>0</v>
      </c>
      <c r="K45" s="617">
        <f t="shared" si="4"/>
        <v>0</v>
      </c>
      <c r="L45" s="632"/>
      <c r="N45" s="312"/>
      <c r="O45" s="311"/>
      <c r="P45" s="311"/>
      <c r="Q45" s="311"/>
      <c r="R45" s="313"/>
    </row>
    <row r="46" spans="1:19" ht="15.95" customHeight="1" x14ac:dyDescent="0.25">
      <c r="A46" s="634">
        <f t="shared" si="1"/>
        <v>36</v>
      </c>
      <c r="B46" s="669"/>
      <c r="C46" s="640" t="s">
        <v>281</v>
      </c>
      <c r="D46" s="640"/>
      <c r="E46" s="672"/>
      <c r="F46" s="672"/>
      <c r="G46" s="659"/>
      <c r="H46" s="659"/>
      <c r="I46" s="672"/>
      <c r="J46" s="282"/>
      <c r="K46" s="617"/>
      <c r="L46" s="632"/>
      <c r="M46" s="287">
        <f>IF(J46=0,0,K49/J46)</f>
        <v>0</v>
      </c>
      <c r="N46" s="650"/>
      <c r="O46" s="666"/>
      <c r="P46" s="666"/>
      <c r="Q46" s="666"/>
    </row>
    <row r="47" spans="1:19" ht="15.95" customHeight="1" x14ac:dyDescent="0.25">
      <c r="A47" s="634">
        <f t="shared" si="1"/>
        <v>37</v>
      </c>
      <c r="B47" s="669"/>
      <c r="D47" s="164" t="s">
        <v>271</v>
      </c>
      <c r="E47" s="282"/>
      <c r="F47" s="282"/>
      <c r="G47" s="615">
        <f>+E47-F47</f>
        <v>0</v>
      </c>
      <c r="H47" s="294">
        <f>+G47-I47</f>
        <v>0</v>
      </c>
      <c r="I47" s="294">
        <f>+G47/(1+$G$21)</f>
        <v>0</v>
      </c>
      <c r="J47" s="282"/>
      <c r="K47" s="615">
        <f>+I47-J47</f>
        <v>0</v>
      </c>
      <c r="L47" s="632"/>
      <c r="N47" s="643"/>
      <c r="O47" s="667"/>
      <c r="P47" s="667"/>
      <c r="Q47" s="667"/>
    </row>
    <row r="48" spans="1:19" ht="15.95" customHeight="1" x14ac:dyDescent="0.25">
      <c r="A48" s="634">
        <f t="shared" si="1"/>
        <v>38</v>
      </c>
      <c r="B48" s="669"/>
      <c r="D48" s="164" t="s">
        <v>272</v>
      </c>
      <c r="E48" s="282"/>
      <c r="F48" s="294">
        <f>E48</f>
        <v>0</v>
      </c>
      <c r="G48" s="615">
        <f>+H48+I48</f>
        <v>0</v>
      </c>
      <c r="H48" s="294"/>
      <c r="I48" s="294"/>
      <c r="J48" s="282"/>
      <c r="K48" s="615"/>
      <c r="L48" s="632"/>
      <c r="N48" s="643"/>
      <c r="O48" s="667"/>
      <c r="P48" s="667"/>
      <c r="Q48" s="667"/>
    </row>
    <row r="49" spans="1:18" ht="15.95" customHeight="1" x14ac:dyDescent="0.25">
      <c r="A49" s="634">
        <f t="shared" si="1"/>
        <v>39</v>
      </c>
      <c r="B49" s="135"/>
      <c r="D49" s="164" t="s">
        <v>267</v>
      </c>
      <c r="E49" s="615">
        <f>SUM(E47:E48)</f>
        <v>0</v>
      </c>
      <c r="F49" s="617">
        <f>F47+F48</f>
        <v>0</v>
      </c>
      <c r="G49" s="617">
        <f>G47+G48</f>
        <v>0</v>
      </c>
      <c r="H49" s="674">
        <f>SUM(H47:H48)</f>
        <v>0</v>
      </c>
      <c r="I49" s="674">
        <f>I47+I48</f>
        <v>0</v>
      </c>
      <c r="J49" s="294">
        <f>J47+J48</f>
        <v>0</v>
      </c>
      <c r="K49" s="617">
        <f>SUM(K47:K48)</f>
        <v>0</v>
      </c>
      <c r="L49" s="632"/>
      <c r="M49" s="313"/>
      <c r="N49" s="678"/>
      <c r="O49" s="666"/>
      <c r="P49" s="666"/>
      <c r="Q49" s="666"/>
    </row>
    <row r="50" spans="1:18" ht="17.25" customHeight="1" x14ac:dyDescent="0.2">
      <c r="A50" s="634">
        <f t="shared" si="1"/>
        <v>40</v>
      </c>
      <c r="B50" s="127" t="s">
        <v>282</v>
      </c>
      <c r="C50" s="636"/>
      <c r="D50" s="636"/>
      <c r="E50" s="618"/>
      <c r="F50" s="679" t="s">
        <v>283</v>
      </c>
      <c r="G50" s="314">
        <v>7.0000000000000007E-2</v>
      </c>
      <c r="H50" s="659"/>
      <c r="I50" s="659"/>
      <c r="J50" s="618"/>
      <c r="K50" s="618"/>
      <c r="L50" s="632"/>
      <c r="M50" s="313"/>
      <c r="N50" s="315"/>
      <c r="O50" s="316"/>
      <c r="P50" s="316"/>
      <c r="Q50" s="317"/>
      <c r="R50" s="313"/>
    </row>
    <row r="51" spans="1:18" ht="15.95" customHeight="1" x14ac:dyDescent="0.2">
      <c r="A51" s="634">
        <f t="shared" si="1"/>
        <v>41</v>
      </c>
      <c r="B51" s="680"/>
      <c r="C51" s="636"/>
      <c r="D51" s="636" t="s">
        <v>271</v>
      </c>
      <c r="E51" s="282"/>
      <c r="F51" s="282"/>
      <c r="G51" s="615">
        <f>+E51-F51</f>
        <v>0</v>
      </c>
      <c r="H51" s="294">
        <f>+G51-I51</f>
        <v>0</v>
      </c>
      <c r="I51" s="294">
        <f>+G51/(1+$G$50)</f>
        <v>0</v>
      </c>
      <c r="J51" s="282"/>
      <c r="K51" s="615">
        <f>+I51-J51</f>
        <v>0</v>
      </c>
      <c r="L51" s="632"/>
      <c r="M51" s="313"/>
      <c r="N51" s="313"/>
      <c r="O51" s="318"/>
      <c r="P51" s="319"/>
      <c r="Q51" s="320"/>
      <c r="R51" s="313"/>
    </row>
    <row r="52" spans="1:18" ht="15.95" customHeight="1" x14ac:dyDescent="0.2">
      <c r="A52" s="634">
        <f t="shared" si="1"/>
        <v>42</v>
      </c>
      <c r="B52" s="669"/>
      <c r="D52" s="164" t="s">
        <v>272</v>
      </c>
      <c r="E52" s="282"/>
      <c r="F52" s="294">
        <f>E52</f>
        <v>0</v>
      </c>
      <c r="G52" s="615">
        <f>+H52+I52</f>
        <v>0</v>
      </c>
      <c r="H52" s="294"/>
      <c r="I52" s="294"/>
      <c r="J52" s="282"/>
      <c r="K52" s="615"/>
      <c r="L52" s="632"/>
      <c r="M52" s="313"/>
      <c r="N52" s="321"/>
      <c r="O52" s="311"/>
      <c r="P52" s="311"/>
      <c r="Q52" s="311"/>
      <c r="R52" s="313"/>
    </row>
    <row r="53" spans="1:18" ht="15.95" customHeight="1" x14ac:dyDescent="0.2">
      <c r="A53" s="634">
        <f t="shared" si="1"/>
        <v>43</v>
      </c>
      <c r="B53" s="135"/>
      <c r="D53" s="164" t="s">
        <v>267</v>
      </c>
      <c r="E53" s="615">
        <f>SUM(E51:E52)</f>
        <v>0</v>
      </c>
      <c r="F53" s="617">
        <f>F51+F52</f>
        <v>0</v>
      </c>
      <c r="G53" s="617">
        <f>G51+G52</f>
        <v>0</v>
      </c>
      <c r="H53" s="674">
        <f>SUM(H51:H52)</f>
        <v>0</v>
      </c>
      <c r="I53" s="674">
        <f>I51+I52</f>
        <v>0</v>
      </c>
      <c r="J53" s="294">
        <f>J51+J52</f>
        <v>0</v>
      </c>
      <c r="K53" s="617">
        <f>SUM(K51:K52)</f>
        <v>0</v>
      </c>
      <c r="L53" s="632"/>
      <c r="M53" s="313"/>
      <c r="N53" s="321"/>
      <c r="O53" s="311"/>
      <c r="P53" s="322"/>
      <c r="Q53" s="311"/>
      <c r="R53" s="313"/>
    </row>
    <row r="54" spans="1:18" ht="15.95" customHeight="1" x14ac:dyDescent="0.2">
      <c r="A54" s="634">
        <f t="shared" si="1"/>
        <v>44</v>
      </c>
      <c r="B54" s="681" t="s">
        <v>284</v>
      </c>
      <c r="C54" s="636"/>
      <c r="D54" s="636"/>
      <c r="E54" s="282"/>
      <c r="F54" s="282"/>
      <c r="G54" s="615">
        <f>+E54-F54</f>
        <v>0</v>
      </c>
      <c r="H54" s="294">
        <f>+G54-I54</f>
        <v>0</v>
      </c>
      <c r="I54" s="294">
        <f>+G54/(1+$G$21)</f>
        <v>0</v>
      </c>
      <c r="J54" s="282"/>
      <c r="K54" s="616">
        <f>+I54-J54</f>
        <v>0</v>
      </c>
      <c r="L54" s="632"/>
      <c r="M54" s="313"/>
      <c r="N54" s="321"/>
      <c r="O54" s="311"/>
      <c r="P54" s="322"/>
      <c r="Q54" s="311"/>
      <c r="R54" s="313"/>
    </row>
    <row r="55" spans="1:18" ht="15.95" customHeight="1" x14ac:dyDescent="0.2">
      <c r="A55" s="634">
        <f t="shared" si="1"/>
        <v>45</v>
      </c>
      <c r="B55" s="127" t="s">
        <v>285</v>
      </c>
      <c r="C55" s="636"/>
      <c r="D55" s="636"/>
      <c r="E55" s="618"/>
      <c r="F55" s="679" t="s">
        <v>286</v>
      </c>
      <c r="G55" s="314">
        <v>7.0000000000000007E-2</v>
      </c>
      <c r="H55" s="659"/>
      <c r="I55" s="659"/>
      <c r="J55" s="618"/>
      <c r="K55" s="618"/>
      <c r="L55" s="632"/>
      <c r="M55" s="313"/>
      <c r="N55" s="310"/>
      <c r="O55" s="311"/>
      <c r="P55" s="311"/>
      <c r="Q55" s="311"/>
      <c r="R55" s="313"/>
    </row>
    <row r="56" spans="1:18" ht="15.95" customHeight="1" x14ac:dyDescent="0.2">
      <c r="A56" s="634">
        <f t="shared" si="1"/>
        <v>46</v>
      </c>
      <c r="B56" s="680"/>
      <c r="C56" s="636"/>
      <c r="D56" s="636" t="s">
        <v>287</v>
      </c>
      <c r="E56" s="282"/>
      <c r="F56" s="294">
        <f>E56</f>
        <v>0</v>
      </c>
      <c r="G56" s="615">
        <f>+E56-F56</f>
        <v>0</v>
      </c>
      <c r="H56" s="294">
        <f>+G56-I56</f>
        <v>0</v>
      </c>
      <c r="I56" s="682">
        <f>+G56/(1+G55)</f>
        <v>0</v>
      </c>
      <c r="J56" s="294"/>
      <c r="K56" s="615"/>
      <c r="L56" s="632"/>
      <c r="M56" s="313"/>
      <c r="N56" s="312"/>
      <c r="O56" s="311"/>
      <c r="P56" s="311"/>
      <c r="Q56" s="311"/>
      <c r="R56" s="313"/>
    </row>
    <row r="57" spans="1:18" ht="15.95" customHeight="1" x14ac:dyDescent="0.2">
      <c r="A57" s="634">
        <f t="shared" si="1"/>
        <v>47</v>
      </c>
      <c r="B57" s="669"/>
      <c r="D57" s="164" t="s">
        <v>288</v>
      </c>
      <c r="E57" s="282"/>
      <c r="F57" s="294">
        <f>E57</f>
        <v>0</v>
      </c>
      <c r="G57" s="615">
        <f>+E57-F57</f>
        <v>0</v>
      </c>
      <c r="H57" s="294">
        <f>+G57-I57</f>
        <v>0</v>
      </c>
      <c r="I57" s="682">
        <f>+G57/(1+G55)</f>
        <v>0</v>
      </c>
      <c r="J57" s="294"/>
      <c r="K57" s="615"/>
      <c r="L57" s="632"/>
      <c r="M57" s="313"/>
      <c r="N57" s="670"/>
      <c r="O57" s="313"/>
      <c r="P57" s="313"/>
      <c r="Q57" s="313"/>
    </row>
    <row r="58" spans="1:18" ht="15.95" customHeight="1" x14ac:dyDescent="0.2">
      <c r="A58" s="634">
        <f t="shared" si="1"/>
        <v>48</v>
      </c>
      <c r="B58" s="135"/>
      <c r="D58" s="164" t="s">
        <v>267</v>
      </c>
      <c r="E58" s="615">
        <f>SUM(E56:E57)</f>
        <v>0</v>
      </c>
      <c r="F58" s="617">
        <f>F56+F57</f>
        <v>0</v>
      </c>
      <c r="G58" s="617">
        <f>G56+G57</f>
        <v>0</v>
      </c>
      <c r="H58" s="674">
        <f>SUM(H56:H57)</f>
        <v>0</v>
      </c>
      <c r="I58" s="674">
        <f>I56+I57</f>
        <v>0</v>
      </c>
      <c r="J58" s="294">
        <f>J56+J57</f>
        <v>0</v>
      </c>
      <c r="K58" s="615"/>
      <c r="L58" s="632"/>
      <c r="M58" s="313"/>
      <c r="N58" s="313"/>
      <c r="O58" s="313"/>
      <c r="P58" s="313"/>
      <c r="Q58" s="313"/>
    </row>
    <row r="59" spans="1:18" ht="15.95" customHeight="1" x14ac:dyDescent="0.2">
      <c r="A59" s="634">
        <f t="shared" si="1"/>
        <v>49</v>
      </c>
      <c r="B59" s="127" t="s">
        <v>289</v>
      </c>
      <c r="C59" s="636"/>
      <c r="D59" s="636"/>
      <c r="E59" s="618"/>
      <c r="F59" s="618"/>
      <c r="G59" s="618"/>
      <c r="H59" s="659"/>
      <c r="I59" s="659"/>
      <c r="J59" s="618"/>
      <c r="K59" s="618"/>
      <c r="L59" s="632"/>
    </row>
    <row r="60" spans="1:18" ht="15.95" customHeight="1" x14ac:dyDescent="0.2">
      <c r="A60" s="634">
        <f t="shared" si="1"/>
        <v>50</v>
      </c>
      <c r="B60" s="218"/>
      <c r="C60" s="313"/>
      <c r="D60" s="683" t="s">
        <v>273</v>
      </c>
      <c r="E60" s="282"/>
      <c r="F60" s="294"/>
      <c r="G60" s="615">
        <f>E60-F60</f>
        <v>0</v>
      </c>
      <c r="H60" s="294">
        <f>G60-I60</f>
        <v>0</v>
      </c>
      <c r="I60" s="294">
        <f>+G60/(1+$G$21)</f>
        <v>0</v>
      </c>
      <c r="J60" s="282"/>
      <c r="K60" s="615">
        <f t="shared" ref="K60" si="5">+I60-J60</f>
        <v>0</v>
      </c>
      <c r="L60" s="632"/>
      <c r="N60" s="613"/>
    </row>
    <row r="61" spans="1:18" ht="15.95" customHeight="1" x14ac:dyDescent="0.2">
      <c r="A61" s="634">
        <f t="shared" si="1"/>
        <v>51</v>
      </c>
      <c r="B61" s="669"/>
      <c r="D61" s="683" t="s">
        <v>15</v>
      </c>
      <c r="E61" s="282"/>
      <c r="F61" s="294"/>
      <c r="G61" s="615">
        <f>E61-F61</f>
        <v>0</v>
      </c>
      <c r="H61" s="294">
        <f>G61-I61</f>
        <v>0</v>
      </c>
      <c r="I61" s="294">
        <f>+G61/(1+$G$21)</f>
        <v>0</v>
      </c>
      <c r="J61" s="282"/>
      <c r="K61" s="615">
        <f t="shared" ref="K61:K64" si="6">+I61-J61</f>
        <v>0</v>
      </c>
      <c r="L61" s="632"/>
      <c r="N61" s="614"/>
      <c r="O61" s="313"/>
    </row>
    <row r="62" spans="1:18" ht="15.95" customHeight="1" x14ac:dyDescent="0.2">
      <c r="A62" s="634">
        <f t="shared" si="1"/>
        <v>52</v>
      </c>
      <c r="B62" s="135"/>
      <c r="D62" s="327" t="s">
        <v>275</v>
      </c>
      <c r="E62" s="282"/>
      <c r="F62" s="294"/>
      <c r="G62" s="615">
        <f>E62-F62</f>
        <v>0</v>
      </c>
      <c r="H62" s="294">
        <f>G62-I62</f>
        <v>0</v>
      </c>
      <c r="I62" s="294">
        <f>+G62/(1+$G$21)</f>
        <v>0</v>
      </c>
      <c r="J62" s="282"/>
      <c r="K62" s="615">
        <f t="shared" si="6"/>
        <v>0</v>
      </c>
      <c r="L62" s="632"/>
      <c r="N62" s="313"/>
    </row>
    <row r="63" spans="1:18" ht="15.95" customHeight="1" x14ac:dyDescent="0.2">
      <c r="A63" s="634">
        <f t="shared" si="1"/>
        <v>53</v>
      </c>
      <c r="B63" s="669"/>
      <c r="D63" s="164" t="s">
        <v>276</v>
      </c>
      <c r="E63" s="282"/>
      <c r="F63" s="294"/>
      <c r="G63" s="615">
        <f>E63-F63</f>
        <v>0</v>
      </c>
      <c r="H63" s="282"/>
      <c r="I63" s="294">
        <f>G63-H63</f>
        <v>0</v>
      </c>
      <c r="J63" s="282"/>
      <c r="K63" s="615">
        <f t="shared" si="6"/>
        <v>0</v>
      </c>
      <c r="L63" s="632"/>
    </row>
    <row r="64" spans="1:18" ht="15.95" customHeight="1" x14ac:dyDescent="0.2">
      <c r="A64" s="634">
        <f t="shared" si="1"/>
        <v>54</v>
      </c>
      <c r="B64" s="218"/>
      <c r="D64" s="164" t="s">
        <v>290</v>
      </c>
      <c r="E64" s="282"/>
      <c r="F64" s="294"/>
      <c r="G64" s="615">
        <f>E64-F64</f>
        <v>0</v>
      </c>
      <c r="H64" s="294">
        <f>G64-I64</f>
        <v>0</v>
      </c>
      <c r="I64" s="294">
        <f>+G64/(1+$G$21)</f>
        <v>0</v>
      </c>
      <c r="J64" s="282"/>
      <c r="K64" s="615">
        <f t="shared" si="6"/>
        <v>0</v>
      </c>
      <c r="L64" s="632"/>
      <c r="N64" s="325"/>
    </row>
    <row r="65" spans="1:13" ht="15.95" customHeight="1" x14ac:dyDescent="0.2">
      <c r="A65" s="634">
        <f t="shared" si="1"/>
        <v>55</v>
      </c>
      <c r="B65" s="669"/>
      <c r="E65" s="282"/>
      <c r="F65" s="294">
        <f>+E65</f>
        <v>0</v>
      </c>
      <c r="G65" s="615">
        <f>+H65+I65</f>
        <v>0</v>
      </c>
      <c r="H65" s="294"/>
      <c r="I65" s="294"/>
      <c r="J65" s="294"/>
      <c r="K65" s="616"/>
      <c r="L65" s="632"/>
    </row>
    <row r="66" spans="1:13" ht="15.95" customHeight="1" x14ac:dyDescent="0.2">
      <c r="A66" s="684">
        <f t="shared" si="1"/>
        <v>56</v>
      </c>
      <c r="B66" s="685" t="s">
        <v>291</v>
      </c>
      <c r="C66" s="686"/>
      <c r="D66" s="686"/>
      <c r="E66" s="687">
        <f t="shared" ref="E66:J66" si="7">E23+E24+E26+E28+E30+E32+E37+E41+E45+E49+E53+E54+E58+SUM(E60:E65)</f>
        <v>0</v>
      </c>
      <c r="F66" s="688">
        <f t="shared" si="7"/>
        <v>0</v>
      </c>
      <c r="G66" s="688">
        <f t="shared" si="7"/>
        <v>0</v>
      </c>
      <c r="H66" s="689">
        <f t="shared" si="7"/>
        <v>0</v>
      </c>
      <c r="I66" s="689">
        <f t="shared" si="7"/>
        <v>0</v>
      </c>
      <c r="J66" s="690">
        <f t="shared" si="7"/>
        <v>0</v>
      </c>
      <c r="K66" s="691">
        <f>K23+K24+K26+K28+K30+K32+K37+K41+K45+K49+K53+K54+K60+K61+K62+K63+K64</f>
        <v>0</v>
      </c>
      <c r="L66" s="632"/>
      <c r="M66" s="164">
        <f>IF(K66&gt;2440000,"ACHTUNG",0)</f>
        <v>0</v>
      </c>
    </row>
    <row r="67" spans="1:13" x14ac:dyDescent="0.2">
      <c r="A67" s="47"/>
      <c r="B67" s="627"/>
      <c r="C67" s="627"/>
      <c r="D67" s="627"/>
      <c r="E67" s="692"/>
      <c r="F67" s="692"/>
      <c r="G67" s="692"/>
      <c r="H67" s="692"/>
      <c r="I67" s="692"/>
      <c r="J67" s="692"/>
      <c r="K67" s="692"/>
    </row>
    <row r="68" spans="1:13" x14ac:dyDescent="0.2">
      <c r="A68" s="693"/>
      <c r="E68" s="694"/>
      <c r="F68" s="694"/>
      <c r="G68" s="694"/>
      <c r="H68" s="694"/>
      <c r="I68" s="694"/>
      <c r="J68" s="694"/>
      <c r="K68" s="694"/>
    </row>
    <row r="69" spans="1:13" x14ac:dyDescent="0.2">
      <c r="A69" s="693"/>
      <c r="E69" s="694"/>
      <c r="F69" s="694"/>
      <c r="G69" s="694"/>
      <c r="H69" s="694"/>
      <c r="I69" s="694"/>
      <c r="J69" s="694"/>
      <c r="K69" s="694"/>
    </row>
    <row r="70" spans="1:13" x14ac:dyDescent="0.2">
      <c r="A70" s="693"/>
      <c r="E70" s="694"/>
      <c r="F70" s="694"/>
      <c r="G70" s="694"/>
      <c r="H70" s="694"/>
      <c r="I70" s="694"/>
      <c r="J70" s="694"/>
      <c r="K70" s="694"/>
      <c r="M70" s="695"/>
    </row>
    <row r="71" spans="1:13" ht="37.5" customHeight="1" x14ac:dyDescent="0.2">
      <c r="A71" s="693"/>
      <c r="E71" s="694"/>
      <c r="F71" s="694"/>
      <c r="G71" s="694"/>
      <c r="H71" s="694"/>
      <c r="I71" s="694"/>
      <c r="J71" s="694"/>
      <c r="K71" s="694"/>
    </row>
    <row r="72" spans="1:13" x14ac:dyDescent="0.2">
      <c r="A72" s="693"/>
      <c r="E72" s="694"/>
      <c r="F72" s="694"/>
      <c r="G72" s="694"/>
      <c r="H72" s="694"/>
      <c r="I72" s="694"/>
      <c r="J72" s="694"/>
      <c r="K72" s="694"/>
    </row>
    <row r="73" spans="1:13" x14ac:dyDescent="0.2">
      <c r="A73" s="693"/>
      <c r="E73" s="694"/>
      <c r="F73" s="694"/>
      <c r="G73" s="694"/>
      <c r="H73" s="694"/>
      <c r="I73" s="694"/>
      <c r="J73" s="694"/>
      <c r="K73" s="694"/>
    </row>
    <row r="74" spans="1:13" x14ac:dyDescent="0.2">
      <c r="A74" s="693"/>
      <c r="E74" s="694"/>
      <c r="F74" s="694"/>
      <c r="G74" s="694"/>
      <c r="H74" s="694"/>
      <c r="I74" s="694"/>
      <c r="J74" s="694"/>
      <c r="K74" s="694"/>
    </row>
    <row r="75" spans="1:13" x14ac:dyDescent="0.2">
      <c r="A75" s="693"/>
      <c r="E75" s="694"/>
      <c r="F75" s="694"/>
      <c r="G75" s="694"/>
      <c r="H75" s="694"/>
      <c r="I75" s="694"/>
      <c r="J75" s="694"/>
      <c r="K75" s="694"/>
    </row>
    <row r="76" spans="1:13" x14ac:dyDescent="0.2">
      <c r="A76" s="693"/>
      <c r="E76" s="694"/>
      <c r="F76" s="694"/>
      <c r="G76" s="694"/>
      <c r="H76" s="694"/>
      <c r="I76" s="694"/>
      <c r="J76" s="694"/>
      <c r="K76" s="694"/>
    </row>
    <row r="77" spans="1:13" x14ac:dyDescent="0.2">
      <c r="A77" s="693"/>
      <c r="E77" s="694"/>
      <c r="F77" s="694"/>
      <c r="G77" s="694"/>
      <c r="H77" s="694"/>
      <c r="I77" s="694"/>
      <c r="J77" s="694"/>
      <c r="K77" s="694"/>
    </row>
    <row r="78" spans="1:13" x14ac:dyDescent="0.2">
      <c r="A78" s="693"/>
      <c r="E78" s="694"/>
      <c r="F78" s="694"/>
      <c r="G78" s="694"/>
      <c r="H78" s="694"/>
      <c r="I78" s="694"/>
      <c r="J78" s="694"/>
      <c r="K78" s="694"/>
    </row>
    <row r="79" spans="1:13" x14ac:dyDescent="0.2">
      <c r="A79" s="693"/>
      <c r="E79" s="694"/>
      <c r="F79" s="694"/>
      <c r="G79" s="694"/>
      <c r="H79" s="694"/>
      <c r="I79" s="694"/>
      <c r="J79" s="694"/>
      <c r="K79" s="694"/>
    </row>
    <row r="80" spans="1:13" x14ac:dyDescent="0.2">
      <c r="A80" s="693"/>
      <c r="E80" s="694"/>
      <c r="F80" s="694"/>
      <c r="G80" s="694"/>
      <c r="H80" s="694"/>
      <c r="I80" s="694"/>
      <c r="J80" s="694"/>
      <c r="K80" s="694"/>
    </row>
    <row r="81" spans="1:11" x14ac:dyDescent="0.2">
      <c r="A81" s="693"/>
      <c r="E81" s="694"/>
      <c r="F81" s="694"/>
      <c r="G81" s="694"/>
      <c r="H81" s="694"/>
      <c r="I81" s="694"/>
      <c r="J81" s="694"/>
      <c r="K81" s="694"/>
    </row>
    <row r="82" spans="1:11" x14ac:dyDescent="0.2">
      <c r="A82" s="693"/>
      <c r="E82" s="694"/>
      <c r="F82" s="694"/>
      <c r="G82" s="694"/>
      <c r="H82" s="694"/>
      <c r="I82" s="694"/>
      <c r="J82" s="694"/>
      <c r="K82" s="694"/>
    </row>
    <row r="83" spans="1:11" x14ac:dyDescent="0.2">
      <c r="A83" s="693"/>
      <c r="E83" s="694"/>
      <c r="F83" s="694"/>
      <c r="G83" s="694"/>
      <c r="H83" s="694"/>
      <c r="I83" s="694"/>
      <c r="J83" s="694"/>
      <c r="K83" s="694"/>
    </row>
    <row r="84" spans="1:11" x14ac:dyDescent="0.2">
      <c r="A84" s="693"/>
    </row>
    <row r="85" spans="1:11" x14ac:dyDescent="0.2">
      <c r="A85" s="693"/>
    </row>
    <row r="86" spans="1:11" x14ac:dyDescent="0.2">
      <c r="A86" s="693"/>
    </row>
    <row r="87" spans="1:11" x14ac:dyDescent="0.2">
      <c r="A87" s="693"/>
    </row>
    <row r="88" spans="1:11" x14ac:dyDescent="0.2">
      <c r="A88" s="693"/>
    </row>
    <row r="89" spans="1:11" x14ac:dyDescent="0.2">
      <c r="A89" s="693"/>
    </row>
    <row r="90" spans="1:11" x14ac:dyDescent="0.2">
      <c r="A90" s="693"/>
    </row>
    <row r="91" spans="1:11" x14ac:dyDescent="0.2">
      <c r="A91" s="693"/>
    </row>
    <row r="92" spans="1:11" x14ac:dyDescent="0.2">
      <c r="A92" s="693"/>
    </row>
    <row r="93" spans="1:11" x14ac:dyDescent="0.2">
      <c r="A93" s="693"/>
    </row>
    <row r="94" spans="1:11" x14ac:dyDescent="0.2">
      <c r="A94" s="693"/>
    </row>
    <row r="95" spans="1:11" x14ac:dyDescent="0.2">
      <c r="A95" s="693"/>
    </row>
    <row r="96" spans="1:11" x14ac:dyDescent="0.2">
      <c r="A96" s="693"/>
    </row>
    <row r="97" spans="1:1" x14ac:dyDescent="0.2">
      <c r="A97" s="693"/>
    </row>
    <row r="98" spans="1:1" x14ac:dyDescent="0.2">
      <c r="A98" s="693"/>
    </row>
    <row r="99" spans="1:1" x14ac:dyDescent="0.2">
      <c r="A99" s="693"/>
    </row>
    <row r="100" spans="1:1" x14ac:dyDescent="0.2">
      <c r="A100" s="693"/>
    </row>
    <row r="101" spans="1:1" x14ac:dyDescent="0.2">
      <c r="A101" s="693"/>
    </row>
    <row r="102" spans="1:1" x14ac:dyDescent="0.2">
      <c r="A102" s="693"/>
    </row>
    <row r="103" spans="1:1" x14ac:dyDescent="0.2">
      <c r="A103" s="693"/>
    </row>
    <row r="104" spans="1:1" x14ac:dyDescent="0.2">
      <c r="A104" s="693"/>
    </row>
    <row r="105" spans="1:1" x14ac:dyDescent="0.2">
      <c r="A105" s="693"/>
    </row>
    <row r="106" spans="1:1" x14ac:dyDescent="0.2">
      <c r="A106" s="693"/>
    </row>
    <row r="107" spans="1:1" x14ac:dyDescent="0.2">
      <c r="A107" s="693"/>
    </row>
    <row r="108" spans="1:1" x14ac:dyDescent="0.2">
      <c r="A108" s="693"/>
    </row>
    <row r="109" spans="1:1" x14ac:dyDescent="0.2">
      <c r="A109" s="693"/>
    </row>
    <row r="110" spans="1:1" x14ac:dyDescent="0.2">
      <c r="A110" s="693"/>
    </row>
    <row r="111" spans="1:1" x14ac:dyDescent="0.2">
      <c r="A111" s="693"/>
    </row>
    <row r="112" spans="1:1" x14ac:dyDescent="0.2">
      <c r="A112" s="693"/>
    </row>
    <row r="113" spans="1:1" x14ac:dyDescent="0.2">
      <c r="A113" s="693"/>
    </row>
    <row r="114" spans="1:1" x14ac:dyDescent="0.2">
      <c r="A114" s="693"/>
    </row>
    <row r="115" spans="1:1" x14ac:dyDescent="0.2">
      <c r="A115" s="693"/>
    </row>
  </sheetData>
  <sheetProtection selectLockedCells="1"/>
  <mergeCells count="1">
    <mergeCell ref="A3:B3"/>
  </mergeCells>
  <dataValidations count="1">
    <dataValidation type="whole" allowBlank="1" showErrorMessage="1" errorTitle="Unzulässig" error="Nur &gt;0&lt;_x000a_      leer  oder_x000a_      &gt;1&lt;  ist zulässig." sqref="E5:E16 K5:K12" xr:uid="{00000000-0002-0000-0500-000000000000}">
      <formula1>0</formula1>
      <formula2>1</formula2>
    </dataValidation>
  </dataValidations>
  <printOptions horizontalCentered="1" verticalCentered="1"/>
  <pageMargins left="0.59027777777777779" right="0.50972222222222219" top="0.39374999999999999" bottom="0.39374999999999999" header="0.51180555555555551" footer="0.51180555555555551"/>
  <pageSetup paperSize="9" scale="70" firstPageNumber="0" orientation="portrait" horizontalDpi="300" verticalDpi="300" r:id="rId1"/>
  <headerFooter alignWithMargins="0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5"/>
  <sheetViews>
    <sheetView showGridLines="0" showZeros="0" topLeftCell="A26" zoomScaleNormal="100" workbookViewId="0">
      <selection activeCell="N56" sqref="N56"/>
    </sheetView>
  </sheetViews>
  <sheetFormatPr baseColWidth="10" defaultColWidth="8.6640625" defaultRowHeight="12" x14ac:dyDescent="0.2"/>
  <cols>
    <col min="1" max="1" width="3.6640625" style="164" customWidth="1"/>
    <col min="2" max="2" width="5.6640625" style="164" customWidth="1"/>
    <col min="3" max="3" width="6.6640625" style="164" customWidth="1"/>
    <col min="4" max="4" width="20" style="164" customWidth="1"/>
    <col min="5" max="10" width="8.6640625" style="164"/>
    <col min="11" max="11" width="10.6640625" style="164" customWidth="1"/>
    <col min="12" max="12" width="1.88671875" style="164" customWidth="1"/>
    <col min="13" max="13" width="2" style="164" customWidth="1"/>
    <col min="14" max="14" width="39.88671875" style="164" customWidth="1"/>
    <col min="15" max="15" width="11.88671875" style="164" customWidth="1"/>
    <col min="16" max="16" width="9.5546875" style="164" customWidth="1"/>
    <col min="17" max="17" width="11.44140625" style="164" customWidth="1"/>
    <col min="18" max="18" width="12.88671875" style="164" customWidth="1"/>
    <col min="19" max="16384" width="8.6640625" style="164"/>
  </cols>
  <sheetData>
    <row r="1" spans="1:14" ht="27" x14ac:dyDescent="0.5">
      <c r="A1" s="621" t="s">
        <v>14</v>
      </c>
      <c r="B1" s="169"/>
      <c r="C1" s="169"/>
      <c r="D1" s="622"/>
      <c r="E1" s="623"/>
      <c r="F1" s="623" t="s">
        <v>15</v>
      </c>
      <c r="G1" s="169"/>
      <c r="H1" s="169"/>
      <c r="I1" s="169"/>
      <c r="J1" s="169"/>
      <c r="K1" s="624" t="s">
        <v>6</v>
      </c>
    </row>
    <row r="2" spans="1:14" ht="23.25" x14ac:dyDescent="0.35">
      <c r="A2" s="172"/>
      <c r="B2" s="724" t="s">
        <v>414</v>
      </c>
      <c r="C2" s="724"/>
      <c r="D2" s="724"/>
      <c r="E2" s="724"/>
      <c r="F2" s="724"/>
      <c r="G2" s="724"/>
      <c r="H2" s="724"/>
      <c r="I2" s="724"/>
      <c r="J2" s="724"/>
      <c r="K2" s="724"/>
      <c r="L2" s="628"/>
    </row>
    <row r="3" spans="1:14" x14ac:dyDescent="0.2">
      <c r="A3" s="696">
        <f>'I 3 a'!A3:B3</f>
        <v>0</v>
      </c>
      <c r="B3" s="240"/>
      <c r="C3" s="240"/>
      <c r="D3" s="240"/>
      <c r="E3" s="629">
        <f>'I 1'!E4</f>
        <v>0</v>
      </c>
      <c r="F3" s="240"/>
      <c r="G3" s="630"/>
      <c r="H3" s="630"/>
      <c r="I3" s="240"/>
      <c r="J3" s="630" t="s">
        <v>153</v>
      </c>
      <c r="K3" s="631">
        <f>'I 1'!L6</f>
        <v>0</v>
      </c>
      <c r="L3" s="632"/>
    </row>
    <row r="4" spans="1:14" ht="11.1" customHeight="1" x14ac:dyDescent="0.2">
      <c r="A4" s="632"/>
      <c r="E4" s="633"/>
      <c r="J4" s="185" t="s">
        <v>225</v>
      </c>
      <c r="K4" s="186">
        <f>'I 1'!I5</f>
        <v>0</v>
      </c>
      <c r="L4" s="632"/>
    </row>
    <row r="5" spans="1:14" x14ac:dyDescent="0.2">
      <c r="A5" s="634">
        <v>1</v>
      </c>
      <c r="B5" s="635" t="s">
        <v>226</v>
      </c>
      <c r="C5" s="636"/>
      <c r="D5" s="635" t="s">
        <v>241</v>
      </c>
      <c r="E5" s="84"/>
      <c r="F5" s="635" t="s">
        <v>228</v>
      </c>
      <c r="G5" s="636"/>
      <c r="H5" s="636"/>
      <c r="I5" s="635" t="s">
        <v>229</v>
      </c>
      <c r="J5" s="636"/>
      <c r="K5" s="84"/>
      <c r="L5" s="632"/>
    </row>
    <row r="6" spans="1:14" x14ac:dyDescent="0.2">
      <c r="A6" s="634">
        <v>2</v>
      </c>
      <c r="B6" s="637" t="s">
        <v>230</v>
      </c>
      <c r="D6" s="635" t="s">
        <v>292</v>
      </c>
      <c r="E6" s="84"/>
      <c r="F6" s="637" t="s">
        <v>232</v>
      </c>
      <c r="I6" s="637" t="s">
        <v>233</v>
      </c>
      <c r="K6" s="84"/>
      <c r="L6" s="632"/>
    </row>
    <row r="7" spans="1:14" x14ac:dyDescent="0.2">
      <c r="A7" s="634">
        <v>3</v>
      </c>
      <c r="B7" s="637" t="s">
        <v>234</v>
      </c>
      <c r="D7" s="635" t="s">
        <v>245</v>
      </c>
      <c r="E7" s="84"/>
      <c r="F7" s="637"/>
      <c r="I7" s="638" t="s">
        <v>236</v>
      </c>
      <c r="J7" s="639"/>
      <c r="K7" s="84"/>
      <c r="L7" s="632"/>
      <c r="N7" s="640"/>
    </row>
    <row r="8" spans="1:14" x14ac:dyDescent="0.2">
      <c r="A8" s="634">
        <v>4</v>
      </c>
      <c r="B8" s="637" t="s">
        <v>237</v>
      </c>
      <c r="D8" s="635" t="s">
        <v>248</v>
      </c>
      <c r="E8" s="84"/>
      <c r="F8" s="637"/>
      <c r="I8" s="638" t="s">
        <v>239</v>
      </c>
      <c r="J8" s="639"/>
      <c r="K8" s="84"/>
      <c r="L8" s="632"/>
    </row>
    <row r="9" spans="1:14" x14ac:dyDescent="0.2">
      <c r="A9" s="634">
        <f t="shared" ref="A9:A16" si="0">A8+1</f>
        <v>5</v>
      </c>
      <c r="B9" s="637" t="s">
        <v>240</v>
      </c>
      <c r="D9" s="635" t="s">
        <v>293</v>
      </c>
      <c r="E9" s="84"/>
      <c r="F9" s="218"/>
      <c r="I9" s="638" t="s">
        <v>242</v>
      </c>
      <c r="J9" s="639"/>
      <c r="K9" s="84"/>
      <c r="L9" s="632"/>
    </row>
    <row r="10" spans="1:14" x14ac:dyDescent="0.2">
      <c r="A10" s="634">
        <f t="shared" si="0"/>
        <v>6</v>
      </c>
      <c r="B10" s="218"/>
      <c r="D10" s="635" t="s">
        <v>252</v>
      </c>
      <c r="E10" s="84"/>
      <c r="F10" s="218"/>
      <c r="I10" s="637" t="s">
        <v>244</v>
      </c>
      <c r="K10" s="84"/>
      <c r="L10" s="632"/>
      <c r="N10" s="640"/>
    </row>
    <row r="11" spans="1:14" x14ac:dyDescent="0.2">
      <c r="A11" s="634">
        <f t="shared" si="0"/>
        <v>7</v>
      </c>
      <c r="B11" s="218"/>
      <c r="D11" s="697" t="s">
        <v>253</v>
      </c>
      <c r="E11" s="84"/>
      <c r="F11" s="218"/>
      <c r="I11" s="637" t="s">
        <v>246</v>
      </c>
      <c r="K11" s="84"/>
      <c r="L11" s="632"/>
    </row>
    <row r="12" spans="1:14" x14ac:dyDescent="0.2">
      <c r="A12" s="634">
        <f t="shared" si="0"/>
        <v>8</v>
      </c>
      <c r="B12" s="218"/>
      <c r="D12" s="697"/>
      <c r="E12" s="84"/>
      <c r="F12" s="218"/>
      <c r="I12" s="637" t="s">
        <v>294</v>
      </c>
      <c r="K12" s="84"/>
      <c r="L12" s="632"/>
    </row>
    <row r="13" spans="1:14" x14ac:dyDescent="0.2">
      <c r="A13" s="634">
        <f t="shared" si="0"/>
        <v>9</v>
      </c>
      <c r="B13" s="218"/>
      <c r="E13" s="84"/>
      <c r="F13" s="218"/>
      <c r="I13" s="637" t="s">
        <v>251</v>
      </c>
      <c r="K13" s="84"/>
      <c r="L13" s="632"/>
      <c r="N13" s="640"/>
    </row>
    <row r="14" spans="1:14" x14ac:dyDescent="0.2">
      <c r="A14" s="634">
        <f t="shared" si="0"/>
        <v>10</v>
      </c>
      <c r="B14" s="218"/>
      <c r="E14" s="84"/>
      <c r="F14" s="218"/>
      <c r="I14" s="218"/>
      <c r="K14" s="84"/>
      <c r="L14" s="632"/>
    </row>
    <row r="15" spans="1:14" x14ac:dyDescent="0.2">
      <c r="A15" s="634">
        <f t="shared" si="0"/>
        <v>11</v>
      </c>
      <c r="B15" s="218"/>
      <c r="E15" s="84"/>
      <c r="F15" s="218"/>
      <c r="I15" s="218"/>
      <c r="K15" s="84"/>
      <c r="L15" s="632"/>
    </row>
    <row r="16" spans="1:14" x14ac:dyDescent="0.2">
      <c r="A16" s="634">
        <f t="shared" si="0"/>
        <v>12</v>
      </c>
      <c r="B16" s="218"/>
      <c r="E16" s="84"/>
      <c r="F16" s="218"/>
      <c r="I16" s="218"/>
      <c r="K16" s="84"/>
      <c r="L16" s="632"/>
    </row>
    <row r="17" spans="1:21" ht="18" x14ac:dyDescent="0.25">
      <c r="A17" s="634"/>
      <c r="B17" s="636"/>
      <c r="C17" s="636"/>
      <c r="D17" s="178"/>
      <c r="E17" s="642"/>
      <c r="F17" s="636"/>
      <c r="G17" s="636"/>
      <c r="H17" s="636"/>
      <c r="I17" s="636"/>
      <c r="J17" s="636"/>
      <c r="K17" s="178"/>
      <c r="L17" s="632"/>
      <c r="N17" s="643"/>
      <c r="O17" s="643"/>
      <c r="P17" s="643"/>
      <c r="Q17" s="643"/>
    </row>
    <row r="18" spans="1:21" ht="23.25" x14ac:dyDescent="0.35">
      <c r="A18" s="644"/>
      <c r="B18" s="621" t="s">
        <v>254</v>
      </c>
      <c r="C18" s="645"/>
      <c r="D18" s="169"/>
      <c r="E18" s="169"/>
      <c r="F18" s="169"/>
      <c r="G18" s="169"/>
      <c r="H18" s="169"/>
      <c r="I18" s="169"/>
      <c r="J18" s="169"/>
      <c r="K18" s="169"/>
      <c r="L18" s="632"/>
      <c r="M18" s="277"/>
      <c r="N18" s="643"/>
      <c r="O18" s="643"/>
      <c r="P18" s="643"/>
      <c r="Q18" s="643"/>
    </row>
    <row r="19" spans="1:21" ht="23.25" x14ac:dyDescent="0.35">
      <c r="A19" s="644"/>
      <c r="B19" s="645"/>
      <c r="C19" s="645"/>
      <c r="D19" s="169"/>
      <c r="E19" s="169"/>
      <c r="F19" s="169"/>
      <c r="G19" s="169"/>
      <c r="H19" s="169"/>
      <c r="I19" s="169"/>
      <c r="J19" s="169"/>
      <c r="K19" s="169"/>
      <c r="L19" s="632"/>
      <c r="N19" s="643"/>
      <c r="O19" s="643"/>
      <c r="P19" s="643"/>
      <c r="Q19" s="643"/>
    </row>
    <row r="20" spans="1:21" ht="44.1" customHeight="1" x14ac:dyDescent="0.25">
      <c r="A20" s="634"/>
      <c r="B20" s="647" t="s">
        <v>255</v>
      </c>
      <c r="C20" s="648"/>
      <c r="D20" s="648"/>
      <c r="E20" s="224" t="s">
        <v>256</v>
      </c>
      <c r="F20" s="224" t="s">
        <v>257</v>
      </c>
      <c r="G20" s="224" t="s">
        <v>258</v>
      </c>
      <c r="H20" s="224" t="s">
        <v>259</v>
      </c>
      <c r="I20" s="224" t="s">
        <v>260</v>
      </c>
      <c r="J20" s="224" t="s">
        <v>261</v>
      </c>
      <c r="K20" s="224" t="s">
        <v>295</v>
      </c>
      <c r="L20" s="632"/>
      <c r="M20" s="327"/>
      <c r="N20" s="649"/>
      <c r="O20" s="650"/>
      <c r="P20" s="650"/>
      <c r="Q20" s="650"/>
      <c r="R20" s="313"/>
      <c r="S20" s="313"/>
      <c r="T20" s="313"/>
      <c r="U20" s="313"/>
    </row>
    <row r="21" spans="1:21" ht="15.95" customHeight="1" x14ac:dyDescent="0.25">
      <c r="A21" s="644"/>
      <c r="B21" s="651" t="s">
        <v>415</v>
      </c>
      <c r="D21" s="277"/>
      <c r="E21" s="652"/>
      <c r="F21" s="652"/>
      <c r="G21" s="279">
        <v>0.19</v>
      </c>
      <c r="H21" s="653"/>
      <c r="I21" s="652"/>
      <c r="J21" s="652"/>
      <c r="K21" s="652"/>
      <c r="L21" s="632"/>
      <c r="M21" s="313"/>
      <c r="N21" s="654"/>
      <c r="O21" s="650"/>
      <c r="P21" s="650"/>
      <c r="Q21" s="650"/>
      <c r="R21" s="313"/>
      <c r="S21" s="313"/>
      <c r="T21" s="313"/>
      <c r="U21" s="313"/>
    </row>
    <row r="22" spans="1:21" ht="22.5" customHeight="1" x14ac:dyDescent="0.2">
      <c r="A22" s="644"/>
      <c r="D22" s="640"/>
      <c r="E22" s="655" t="s">
        <v>263</v>
      </c>
      <c r="F22" s="655" t="s">
        <v>263</v>
      </c>
      <c r="G22" s="656" t="s">
        <v>263</v>
      </c>
      <c r="H22" s="656" t="s">
        <v>263</v>
      </c>
      <c r="I22" s="655" t="s">
        <v>263</v>
      </c>
      <c r="J22" s="655" t="s">
        <v>263</v>
      </c>
      <c r="K22" s="656" t="s">
        <v>263</v>
      </c>
      <c r="L22" s="632"/>
      <c r="M22" s="313"/>
      <c r="N22" s="310"/>
      <c r="O22" s="328"/>
      <c r="P22" s="328"/>
      <c r="Q22" s="328"/>
      <c r="R22" s="328"/>
      <c r="S22" s="313"/>
      <c r="T22" s="313"/>
      <c r="U22" s="313"/>
    </row>
    <row r="23" spans="1:21" ht="15.95" customHeight="1" x14ac:dyDescent="0.2">
      <c r="A23" s="634">
        <f>A16+1</f>
        <v>13</v>
      </c>
      <c r="B23" s="127" t="s">
        <v>264</v>
      </c>
      <c r="C23" s="636"/>
      <c r="D23" s="329"/>
      <c r="E23" s="282"/>
      <c r="F23" s="282"/>
      <c r="G23" s="615">
        <f>+E23-F23</f>
        <v>0</v>
      </c>
      <c r="H23" s="294"/>
      <c r="I23" s="294">
        <f>+G23</f>
        <v>0</v>
      </c>
      <c r="J23" s="282"/>
      <c r="K23" s="615">
        <f>+I23-J23</f>
        <v>0</v>
      </c>
      <c r="L23" s="632">
        <f>IF(J34=0,0,E36/J34)</f>
        <v>0</v>
      </c>
      <c r="M23" s="313"/>
      <c r="N23" s="313"/>
      <c r="O23" s="320"/>
      <c r="P23" s="320"/>
      <c r="Q23" s="320"/>
      <c r="R23" s="320"/>
      <c r="S23" s="313"/>
      <c r="T23" s="313"/>
      <c r="U23" s="313"/>
    </row>
    <row r="24" spans="1:21" ht="15.95" customHeight="1" x14ac:dyDescent="0.2">
      <c r="A24" s="634">
        <f t="shared" ref="A24:A66" si="1">A23+1</f>
        <v>14</v>
      </c>
      <c r="B24" s="127" t="s">
        <v>265</v>
      </c>
      <c r="C24" s="636"/>
      <c r="D24" s="636"/>
      <c r="E24" s="282"/>
      <c r="F24" s="282"/>
      <c r="G24" s="615">
        <f>+E24-F24</f>
        <v>0</v>
      </c>
      <c r="H24" s="294"/>
      <c r="I24" s="294">
        <f>+G24</f>
        <v>0</v>
      </c>
      <c r="J24" s="282"/>
      <c r="K24" s="615">
        <f>+I24-J24</f>
        <v>0</v>
      </c>
      <c r="L24" s="632"/>
      <c r="M24" s="313"/>
      <c r="N24" s="313"/>
      <c r="O24" s="320"/>
      <c r="P24" s="320"/>
      <c r="Q24" s="320"/>
      <c r="R24" s="320"/>
      <c r="S24" s="313"/>
      <c r="T24" s="657"/>
      <c r="U24" s="657"/>
    </row>
    <row r="25" spans="1:21" ht="15.95" customHeight="1" x14ac:dyDescent="0.2">
      <c r="A25" s="634">
        <f t="shared" si="1"/>
        <v>15</v>
      </c>
      <c r="B25" s="127" t="s">
        <v>301</v>
      </c>
      <c r="C25" s="636"/>
      <c r="D25" s="658"/>
      <c r="E25" s="618"/>
      <c r="F25" s="618"/>
      <c r="G25" s="618"/>
      <c r="H25" s="659"/>
      <c r="I25" s="659"/>
      <c r="J25" s="618"/>
      <c r="K25" s="618"/>
      <c r="L25" s="632"/>
      <c r="M25" s="313"/>
      <c r="N25" s="321"/>
      <c r="O25" s="330"/>
      <c r="P25" s="330"/>
      <c r="Q25" s="330"/>
      <c r="R25" s="330"/>
      <c r="S25" s="660"/>
      <c r="T25" s="657"/>
      <c r="U25" s="657"/>
    </row>
    <row r="26" spans="1:21" ht="15.95" customHeight="1" x14ac:dyDescent="0.2">
      <c r="A26" s="634">
        <f t="shared" si="1"/>
        <v>16</v>
      </c>
      <c r="B26" s="662"/>
      <c r="C26" s="663"/>
      <c r="D26" s="664" t="s">
        <v>267</v>
      </c>
      <c r="E26" s="282"/>
      <c r="F26" s="294">
        <f>E26</f>
        <v>0</v>
      </c>
      <c r="G26" s="615">
        <f>+H26+I26</f>
        <v>0</v>
      </c>
      <c r="H26" s="294"/>
      <c r="I26" s="294"/>
      <c r="J26" s="294"/>
      <c r="K26" s="615"/>
      <c r="L26" s="632"/>
      <c r="M26" s="313"/>
      <c r="N26" s="610"/>
      <c r="O26" s="330"/>
      <c r="P26" s="330"/>
      <c r="Q26" s="330"/>
      <c r="R26" s="330"/>
      <c r="S26" s="313"/>
      <c r="T26" s="657"/>
      <c r="U26" s="657"/>
    </row>
    <row r="27" spans="1:21" ht="15.95" customHeight="1" x14ac:dyDescent="0.2">
      <c r="A27" s="634">
        <f t="shared" si="1"/>
        <v>17</v>
      </c>
      <c r="B27" s="127" t="s">
        <v>252</v>
      </c>
      <c r="D27" s="658"/>
      <c r="E27" s="618"/>
      <c r="F27" s="618"/>
      <c r="G27" s="618"/>
      <c r="H27" s="659"/>
      <c r="I27" s="659"/>
      <c r="J27" s="618"/>
      <c r="K27" s="618"/>
      <c r="L27" s="632"/>
      <c r="M27" s="313"/>
      <c r="N27" s="321"/>
      <c r="O27" s="330"/>
      <c r="P27" s="330"/>
      <c r="Q27" s="330"/>
      <c r="R27" s="330"/>
      <c r="S27" s="313"/>
      <c r="T27" s="657"/>
      <c r="U27" s="657"/>
    </row>
    <row r="28" spans="1:21" ht="15.95" customHeight="1" x14ac:dyDescent="0.2">
      <c r="A28" s="634">
        <f t="shared" si="1"/>
        <v>18</v>
      </c>
      <c r="B28" s="135"/>
      <c r="D28" s="664" t="s">
        <v>267</v>
      </c>
      <c r="E28" s="282"/>
      <c r="F28" s="282"/>
      <c r="G28" s="615">
        <f>+E28-F28</f>
        <v>0</v>
      </c>
      <c r="H28" s="294">
        <f>+G28-I28</f>
        <v>0</v>
      </c>
      <c r="I28" s="294">
        <f>+G28/(1+$G$21)</f>
        <v>0</v>
      </c>
      <c r="J28" s="282"/>
      <c r="K28" s="615">
        <f>I28-J28</f>
        <v>0</v>
      </c>
      <c r="L28" s="632"/>
      <c r="M28" s="313"/>
      <c r="N28" s="610"/>
      <c r="O28" s="330"/>
      <c r="P28" s="330"/>
      <c r="Q28" s="330"/>
      <c r="R28" s="330"/>
      <c r="S28" s="313"/>
      <c r="T28" s="657"/>
      <c r="U28" s="657"/>
    </row>
    <row r="29" spans="1:21" ht="15.95" customHeight="1" x14ac:dyDescent="0.2">
      <c r="A29" s="634">
        <f t="shared" si="1"/>
        <v>19</v>
      </c>
      <c r="B29" s="127" t="s">
        <v>248</v>
      </c>
      <c r="C29" s="636"/>
      <c r="D29" s="658"/>
      <c r="E29" s="618"/>
      <c r="F29" s="618"/>
      <c r="G29" s="618"/>
      <c r="H29" s="659"/>
      <c r="I29" s="659"/>
      <c r="J29" s="618"/>
      <c r="K29" s="618"/>
      <c r="L29" s="665"/>
      <c r="M29" s="313"/>
      <c r="N29" s="321"/>
      <c r="O29" s="330"/>
      <c r="P29" s="330"/>
      <c r="Q29" s="330"/>
      <c r="R29" s="330"/>
      <c r="S29" s="313"/>
      <c r="T29" s="657"/>
      <c r="U29" s="657"/>
    </row>
    <row r="30" spans="1:21" ht="15.95" customHeight="1" x14ac:dyDescent="0.25">
      <c r="A30" s="634">
        <f t="shared" si="1"/>
        <v>20</v>
      </c>
      <c r="B30" s="135"/>
      <c r="C30" s="663"/>
      <c r="D30" s="664" t="s">
        <v>267</v>
      </c>
      <c r="E30" s="282"/>
      <c r="F30" s="282"/>
      <c r="G30" s="615">
        <f>+E30-F30</f>
        <v>0</v>
      </c>
      <c r="H30" s="294">
        <f>+G30-I30</f>
        <v>0</v>
      </c>
      <c r="I30" s="294">
        <f>+G30/(1+$G$21)</f>
        <v>0</v>
      </c>
      <c r="J30" s="282"/>
      <c r="K30" s="615">
        <f>I30-J30</f>
        <v>0</v>
      </c>
      <c r="L30" s="632"/>
      <c r="M30" s="313"/>
      <c r="N30" s="650"/>
      <c r="O30" s="666"/>
      <c r="P30" s="650"/>
      <c r="Q30" s="666"/>
      <c r="R30" s="313"/>
      <c r="S30" s="313"/>
      <c r="T30" s="313"/>
      <c r="U30" s="313"/>
    </row>
    <row r="31" spans="1:21" ht="15.95" customHeight="1" x14ac:dyDescent="0.25">
      <c r="A31" s="634">
        <f t="shared" si="1"/>
        <v>21</v>
      </c>
      <c r="B31" s="127"/>
      <c r="D31" s="658"/>
      <c r="E31" s="618"/>
      <c r="F31" s="618"/>
      <c r="G31" s="618"/>
      <c r="H31" s="659"/>
      <c r="I31" s="659"/>
      <c r="J31" s="618"/>
      <c r="K31" s="618"/>
      <c r="L31" s="632"/>
      <c r="N31" s="643"/>
      <c r="O31" s="667"/>
      <c r="P31" s="643"/>
      <c r="Q31" s="667"/>
    </row>
    <row r="32" spans="1:21" ht="15.95" customHeight="1" x14ac:dyDescent="0.25">
      <c r="A32" s="634">
        <f t="shared" si="1"/>
        <v>22</v>
      </c>
      <c r="B32" s="135"/>
      <c r="D32" s="664" t="s">
        <v>267</v>
      </c>
      <c r="E32" s="282"/>
      <c r="F32" s="282"/>
      <c r="G32" s="615">
        <f>+E32-F32</f>
        <v>0</v>
      </c>
      <c r="H32" s="294">
        <f>+G32-I32</f>
        <v>0</v>
      </c>
      <c r="I32" s="294">
        <f>+G32/(1+$G$21)</f>
        <v>0</v>
      </c>
      <c r="J32" s="282"/>
      <c r="K32" s="615">
        <f>I32-J32</f>
        <v>0</v>
      </c>
      <c r="L32" s="632"/>
      <c r="N32" s="643"/>
      <c r="O32" s="667"/>
      <c r="P32" s="643"/>
      <c r="Q32" s="667"/>
    </row>
    <row r="33" spans="1:19" ht="15.95" customHeight="1" x14ac:dyDescent="0.25">
      <c r="A33" s="634">
        <f t="shared" si="1"/>
        <v>23</v>
      </c>
      <c r="B33" s="127" t="s">
        <v>296</v>
      </c>
      <c r="C33" s="636"/>
      <c r="D33" s="636"/>
      <c r="E33" s="618"/>
      <c r="F33" s="618"/>
      <c r="G33" s="618"/>
      <c r="H33" s="659"/>
      <c r="I33" s="659"/>
      <c r="J33" s="618"/>
      <c r="K33" s="618"/>
      <c r="L33" s="632"/>
      <c r="N33" s="619" t="s">
        <v>426</v>
      </c>
      <c r="O33" s="698"/>
      <c r="P33" s="643"/>
      <c r="Q33" s="667"/>
    </row>
    <row r="34" spans="1:19" ht="15.95" customHeight="1" x14ac:dyDescent="0.2">
      <c r="A34" s="634">
        <f t="shared" si="1"/>
        <v>24</v>
      </c>
      <c r="B34" s="669"/>
      <c r="C34" s="670" t="s">
        <v>269</v>
      </c>
      <c r="D34" s="671"/>
      <c r="E34" s="672"/>
      <c r="F34" s="672"/>
      <c r="G34" s="659"/>
      <c r="H34" s="659"/>
      <c r="I34" s="673" t="s">
        <v>270</v>
      </c>
      <c r="J34" s="282"/>
      <c r="K34" s="615"/>
      <c r="L34" s="632"/>
      <c r="M34" s="287">
        <f>IF(J34=0,0,K37/J34)</f>
        <v>0</v>
      </c>
      <c r="N34" s="315"/>
      <c r="O34" s="296"/>
      <c r="P34" s="296"/>
      <c r="Q34" s="731"/>
    </row>
    <row r="35" spans="1:19" ht="15.95" customHeight="1" x14ac:dyDescent="0.2">
      <c r="A35" s="634">
        <f t="shared" si="1"/>
        <v>25</v>
      </c>
      <c r="B35" s="669"/>
      <c r="C35" s="313"/>
      <c r="D35" s="164" t="s">
        <v>271</v>
      </c>
      <c r="E35" s="282"/>
      <c r="F35" s="282"/>
      <c r="G35" s="615">
        <f>+E35-F35</f>
        <v>0</v>
      </c>
      <c r="H35" s="294">
        <f>+G35-I35</f>
        <v>0</v>
      </c>
      <c r="I35" s="676">
        <f>+G35/(1+$G$21)</f>
        <v>0</v>
      </c>
      <c r="J35" s="282"/>
      <c r="K35" s="615">
        <f>+I35-J35</f>
        <v>0</v>
      </c>
      <c r="L35" s="632"/>
      <c r="M35" s="313"/>
      <c r="N35" s="315"/>
      <c r="O35" s="296"/>
      <c r="P35" s="296"/>
      <c r="Q35" s="732"/>
      <c r="R35" s="313"/>
    </row>
    <row r="36" spans="1:19" ht="15.95" customHeight="1" x14ac:dyDescent="0.2">
      <c r="A36" s="634">
        <f t="shared" si="1"/>
        <v>26</v>
      </c>
      <c r="B36" s="669"/>
      <c r="D36" s="164" t="s">
        <v>272</v>
      </c>
      <c r="E36" s="282"/>
      <c r="F36" s="294">
        <f>E36</f>
        <v>0</v>
      </c>
      <c r="G36" s="615">
        <f>+H36+I36</f>
        <v>0</v>
      </c>
      <c r="H36" s="294"/>
      <c r="I36" s="294"/>
      <c r="J36" s="294"/>
      <c r="K36" s="615"/>
      <c r="L36" s="632"/>
      <c r="N36" s="734"/>
      <c r="O36" s="735"/>
      <c r="P36" s="733"/>
      <c r="Q36" s="730" t="s">
        <v>266</v>
      </c>
      <c r="R36" s="218"/>
      <c r="S36" s="169"/>
    </row>
    <row r="37" spans="1:19" ht="15.95" customHeight="1" x14ac:dyDescent="0.2">
      <c r="A37" s="634">
        <f t="shared" si="1"/>
        <v>27</v>
      </c>
      <c r="B37" s="669"/>
      <c r="D37" s="164" t="s">
        <v>267</v>
      </c>
      <c r="E37" s="615">
        <f t="shared" ref="E37:K37" si="2">SUM(E35:E36)</f>
        <v>0</v>
      </c>
      <c r="F37" s="617">
        <f t="shared" si="2"/>
        <v>0</v>
      </c>
      <c r="G37" s="617">
        <f t="shared" si="2"/>
        <v>0</v>
      </c>
      <c r="H37" s="674">
        <f t="shared" si="2"/>
        <v>0</v>
      </c>
      <c r="I37" s="674">
        <f t="shared" si="2"/>
        <v>0</v>
      </c>
      <c r="J37" s="294">
        <f t="shared" si="2"/>
        <v>0</v>
      </c>
      <c r="K37" s="617">
        <f t="shared" si="2"/>
        <v>0</v>
      </c>
      <c r="L37" s="632"/>
      <c r="N37" s="284" t="s">
        <v>273</v>
      </c>
      <c r="O37" s="299"/>
      <c r="P37" s="300"/>
      <c r="Q37" s="301">
        <f>K60</f>
        <v>0</v>
      </c>
      <c r="R37" s="218"/>
      <c r="S37" s="675"/>
    </row>
    <row r="38" spans="1:19" ht="15.95" customHeight="1" x14ac:dyDescent="0.2">
      <c r="A38" s="634">
        <f t="shared" si="1"/>
        <v>28</v>
      </c>
      <c r="B38" s="669"/>
      <c r="C38" s="640" t="s">
        <v>274</v>
      </c>
      <c r="D38" s="640"/>
      <c r="E38" s="672"/>
      <c r="F38" s="672"/>
      <c r="G38" s="659"/>
      <c r="H38" s="659"/>
      <c r="I38" s="673" t="s">
        <v>270</v>
      </c>
      <c r="J38" s="282"/>
      <c r="K38" s="617"/>
      <c r="L38" s="632"/>
      <c r="N38" s="284" t="s">
        <v>15</v>
      </c>
      <c r="O38" s="299"/>
      <c r="P38" s="300"/>
      <c r="Q38" s="301">
        <f>K61</f>
        <v>0</v>
      </c>
      <c r="R38" s="218"/>
      <c r="S38" s="675"/>
    </row>
    <row r="39" spans="1:19" ht="15.95" customHeight="1" x14ac:dyDescent="0.2">
      <c r="A39" s="634">
        <f t="shared" si="1"/>
        <v>29</v>
      </c>
      <c r="B39" s="669"/>
      <c r="D39" s="164" t="s">
        <v>271</v>
      </c>
      <c r="E39" s="282"/>
      <c r="F39" s="282"/>
      <c r="G39" s="615">
        <f>+E39-F39</f>
        <v>0</v>
      </c>
      <c r="H39" s="294">
        <f>+G39-I39</f>
        <v>0</v>
      </c>
      <c r="I39" s="676">
        <f>+G39/(1+$G$21)</f>
        <v>0</v>
      </c>
      <c r="J39" s="282"/>
      <c r="K39" s="615">
        <f>+I39-J39</f>
        <v>0</v>
      </c>
      <c r="L39" s="632"/>
      <c r="N39" s="284" t="s">
        <v>275</v>
      </c>
      <c r="O39" s="299"/>
      <c r="P39" s="300"/>
      <c r="Q39" s="301">
        <f>K62</f>
        <v>0</v>
      </c>
      <c r="R39" s="218"/>
      <c r="S39" s="675"/>
    </row>
    <row r="40" spans="1:19" ht="15.95" customHeight="1" x14ac:dyDescent="0.2">
      <c r="A40" s="634">
        <f t="shared" si="1"/>
        <v>30</v>
      </c>
      <c r="B40" s="669"/>
      <c r="D40" s="164" t="s">
        <v>272</v>
      </c>
      <c r="E40" s="282"/>
      <c r="F40" s="294">
        <f>E40</f>
        <v>0</v>
      </c>
      <c r="G40" s="615">
        <f>+H40+I40</f>
        <v>0</v>
      </c>
      <c r="H40" s="294"/>
      <c r="I40" s="294"/>
      <c r="J40" s="294"/>
      <c r="K40" s="615"/>
      <c r="L40" s="632"/>
      <c r="N40" s="284" t="s">
        <v>276</v>
      </c>
      <c r="O40" s="299"/>
      <c r="P40" s="300"/>
      <c r="Q40" s="301">
        <f>K63</f>
        <v>0</v>
      </c>
      <c r="R40" s="218"/>
      <c r="S40" s="675"/>
    </row>
    <row r="41" spans="1:19" ht="15.95" customHeight="1" x14ac:dyDescent="0.2">
      <c r="A41" s="634">
        <f t="shared" si="1"/>
        <v>31</v>
      </c>
      <c r="B41" s="669"/>
      <c r="D41" s="164" t="s">
        <v>267</v>
      </c>
      <c r="E41" s="615">
        <f t="shared" ref="E41:K41" si="3">SUM(E39:E40)</f>
        <v>0</v>
      </c>
      <c r="F41" s="617">
        <f t="shared" si="3"/>
        <v>0</v>
      </c>
      <c r="G41" s="617">
        <f t="shared" si="3"/>
        <v>0</v>
      </c>
      <c r="H41" s="674">
        <f t="shared" si="3"/>
        <v>0</v>
      </c>
      <c r="I41" s="674">
        <f t="shared" si="3"/>
        <v>0</v>
      </c>
      <c r="J41" s="294">
        <f t="shared" si="3"/>
        <v>0</v>
      </c>
      <c r="K41" s="617">
        <f t="shared" si="3"/>
        <v>0</v>
      </c>
      <c r="L41" s="632"/>
      <c r="N41" s="284" t="s">
        <v>290</v>
      </c>
      <c r="O41" s="302"/>
      <c r="P41" s="303"/>
      <c r="Q41" s="304">
        <f>K64</f>
        <v>0</v>
      </c>
      <c r="R41" s="313"/>
      <c r="S41" s="675"/>
    </row>
    <row r="42" spans="1:19" ht="15.95" customHeight="1" x14ac:dyDescent="0.2">
      <c r="A42" s="634">
        <f t="shared" si="1"/>
        <v>32</v>
      </c>
      <c r="B42" s="669"/>
      <c r="C42" s="640" t="s">
        <v>277</v>
      </c>
      <c r="D42" s="640"/>
      <c r="E42" s="672"/>
      <c r="F42" s="672"/>
      <c r="G42" s="677" t="s">
        <v>278</v>
      </c>
      <c r="H42" s="305"/>
      <c r="I42" s="673" t="s">
        <v>270</v>
      </c>
      <c r="J42" s="282"/>
      <c r="K42" s="617"/>
      <c r="L42" s="632"/>
      <c r="M42" s="287">
        <f>IF(J42=0,0,K45/J42)</f>
        <v>0</v>
      </c>
      <c r="N42" s="285" t="s">
        <v>279</v>
      </c>
      <c r="O42" s="302"/>
      <c r="P42" s="302"/>
      <c r="Q42" s="306">
        <f>K66-K60-K61-K62-K63-K64-K65</f>
        <v>0</v>
      </c>
      <c r="R42" s="313"/>
      <c r="S42" s="675"/>
    </row>
    <row r="43" spans="1:19" ht="15.95" customHeight="1" x14ac:dyDescent="0.2">
      <c r="A43" s="634">
        <f t="shared" si="1"/>
        <v>33</v>
      </c>
      <c r="B43" s="669"/>
      <c r="D43" s="164" t="s">
        <v>271</v>
      </c>
      <c r="E43" s="282"/>
      <c r="F43" s="282"/>
      <c r="G43" s="615">
        <f>+E43-F43</f>
        <v>0</v>
      </c>
      <c r="H43" s="294">
        <f>+G43-I43</f>
        <v>0</v>
      </c>
      <c r="I43" s="294">
        <f>+G43/(1+$G$21)</f>
        <v>0</v>
      </c>
      <c r="J43" s="282"/>
      <c r="K43" s="615">
        <f>+I43-J43</f>
        <v>0</v>
      </c>
      <c r="L43" s="632"/>
      <c r="N43" s="307" t="s">
        <v>280</v>
      </c>
      <c r="O43" s="308"/>
      <c r="P43" s="308"/>
      <c r="Q43" s="309" t="e">
        <f>(Q37+Q38+Q39+Q40+Q41)/Q42</f>
        <v>#DIV/0!</v>
      </c>
      <c r="R43" s="313"/>
      <c r="S43" s="675"/>
    </row>
    <row r="44" spans="1:19" ht="15.95" customHeight="1" x14ac:dyDescent="0.2">
      <c r="A44" s="634">
        <f t="shared" si="1"/>
        <v>34</v>
      </c>
      <c r="B44" s="669"/>
      <c r="D44" s="164" t="s">
        <v>272</v>
      </c>
      <c r="E44" s="282"/>
      <c r="F44" s="294">
        <f>E44</f>
        <v>0</v>
      </c>
      <c r="G44" s="615">
        <f>+H44+I44</f>
        <v>0</v>
      </c>
      <c r="H44" s="294"/>
      <c r="I44" s="294"/>
      <c r="J44" s="282"/>
      <c r="K44" s="615"/>
      <c r="L44" s="632"/>
      <c r="N44" s="310"/>
      <c r="O44" s="311"/>
      <c r="P44" s="311"/>
      <c r="Q44" s="311"/>
      <c r="R44" s="313"/>
    </row>
    <row r="45" spans="1:19" ht="15.95" customHeight="1" x14ac:dyDescent="0.2">
      <c r="A45" s="634">
        <f t="shared" si="1"/>
        <v>35</v>
      </c>
      <c r="B45" s="669"/>
      <c r="D45" s="164" t="s">
        <v>267</v>
      </c>
      <c r="E45" s="615">
        <f t="shared" ref="E45:K45" si="4">SUM(E43:E44)</f>
        <v>0</v>
      </c>
      <c r="F45" s="617">
        <f t="shared" si="4"/>
        <v>0</v>
      </c>
      <c r="G45" s="617">
        <f t="shared" si="4"/>
        <v>0</v>
      </c>
      <c r="H45" s="674">
        <f t="shared" si="4"/>
        <v>0</v>
      </c>
      <c r="I45" s="674">
        <f t="shared" si="4"/>
        <v>0</v>
      </c>
      <c r="J45" s="294">
        <f t="shared" si="4"/>
        <v>0</v>
      </c>
      <c r="K45" s="617">
        <f t="shared" si="4"/>
        <v>0</v>
      </c>
      <c r="L45" s="632"/>
      <c r="N45" s="312"/>
      <c r="O45" s="311"/>
      <c r="P45" s="311"/>
      <c r="Q45" s="311"/>
      <c r="R45" s="313"/>
    </row>
    <row r="46" spans="1:19" ht="15.95" customHeight="1" x14ac:dyDescent="0.25">
      <c r="A46" s="634">
        <f t="shared" si="1"/>
        <v>36</v>
      </c>
      <c r="B46" s="669"/>
      <c r="C46" s="640" t="s">
        <v>281</v>
      </c>
      <c r="D46" s="640"/>
      <c r="E46" s="672"/>
      <c r="F46" s="672"/>
      <c r="G46" s="659"/>
      <c r="H46" s="659"/>
      <c r="I46" s="672"/>
      <c r="J46" s="282"/>
      <c r="K46" s="617"/>
      <c r="L46" s="632"/>
      <c r="M46" s="287">
        <f>IF(J46=0,0,K49/J46)</f>
        <v>0</v>
      </c>
      <c r="N46" s="650"/>
      <c r="O46" s="666"/>
      <c r="P46" s="666"/>
      <c r="Q46" s="666"/>
    </row>
    <row r="47" spans="1:19" ht="15.95" customHeight="1" x14ac:dyDescent="0.25">
      <c r="A47" s="634">
        <f t="shared" si="1"/>
        <v>37</v>
      </c>
      <c r="B47" s="669"/>
      <c r="D47" s="164" t="s">
        <v>271</v>
      </c>
      <c r="E47" s="282"/>
      <c r="F47" s="282"/>
      <c r="G47" s="615">
        <f>+E47-F47</f>
        <v>0</v>
      </c>
      <c r="H47" s="294">
        <f>+G47-I47</f>
        <v>0</v>
      </c>
      <c r="I47" s="294">
        <f>+G47/(1+$G$21)</f>
        <v>0</v>
      </c>
      <c r="J47" s="282"/>
      <c r="K47" s="615">
        <f>+I47-J47</f>
        <v>0</v>
      </c>
      <c r="L47" s="632"/>
      <c r="N47" s="643"/>
      <c r="O47" s="667"/>
      <c r="P47" s="667"/>
      <c r="Q47" s="667"/>
    </row>
    <row r="48" spans="1:19" ht="15.95" customHeight="1" x14ac:dyDescent="0.25">
      <c r="A48" s="634">
        <f t="shared" si="1"/>
        <v>38</v>
      </c>
      <c r="B48" s="669"/>
      <c r="D48" s="164" t="s">
        <v>272</v>
      </c>
      <c r="E48" s="282"/>
      <c r="F48" s="294">
        <f>E48</f>
        <v>0</v>
      </c>
      <c r="G48" s="615">
        <f>+H48+I48</f>
        <v>0</v>
      </c>
      <c r="H48" s="294"/>
      <c r="I48" s="294"/>
      <c r="J48" s="282"/>
      <c r="K48" s="615"/>
      <c r="L48" s="632"/>
      <c r="N48" s="643"/>
      <c r="O48" s="667"/>
      <c r="P48" s="667"/>
      <c r="Q48" s="667"/>
    </row>
    <row r="49" spans="1:18" ht="15.95" customHeight="1" x14ac:dyDescent="0.25">
      <c r="A49" s="634">
        <f t="shared" si="1"/>
        <v>39</v>
      </c>
      <c r="B49" s="135"/>
      <c r="D49" s="164" t="s">
        <v>267</v>
      </c>
      <c r="E49" s="615">
        <f>SUM(E47:E48)</f>
        <v>0</v>
      </c>
      <c r="F49" s="617">
        <f>F47+F48</f>
        <v>0</v>
      </c>
      <c r="G49" s="617">
        <f>G47+G48</f>
        <v>0</v>
      </c>
      <c r="H49" s="674">
        <f>SUM(H47:H48)</f>
        <v>0</v>
      </c>
      <c r="I49" s="674">
        <f>I47+I48</f>
        <v>0</v>
      </c>
      <c r="J49" s="294">
        <f>J47+J48</f>
        <v>0</v>
      </c>
      <c r="K49" s="617">
        <f>SUM(K47:K48)</f>
        <v>0</v>
      </c>
      <c r="L49" s="632"/>
      <c r="M49" s="313"/>
      <c r="N49" s="649"/>
      <c r="O49" s="666"/>
      <c r="P49" s="666"/>
      <c r="Q49" s="666"/>
    </row>
    <row r="50" spans="1:18" ht="15.75" customHeight="1" x14ac:dyDescent="0.2">
      <c r="A50" s="634">
        <f t="shared" si="1"/>
        <v>40</v>
      </c>
      <c r="B50" s="127" t="s">
        <v>282</v>
      </c>
      <c r="C50" s="636"/>
      <c r="D50" s="636"/>
      <c r="E50" s="618"/>
      <c r="F50" s="679" t="s">
        <v>283</v>
      </c>
      <c r="G50" s="331"/>
      <c r="H50" s="659"/>
      <c r="I50" s="659"/>
      <c r="J50" s="618"/>
      <c r="K50" s="618"/>
      <c r="L50" s="632"/>
      <c r="M50" s="313"/>
      <c r="N50" s="315"/>
      <c r="O50" s="316"/>
      <c r="P50" s="316"/>
      <c r="Q50" s="317"/>
      <c r="R50" s="313"/>
    </row>
    <row r="51" spans="1:18" ht="15.95" customHeight="1" x14ac:dyDescent="0.2">
      <c r="A51" s="634">
        <f t="shared" si="1"/>
        <v>41</v>
      </c>
      <c r="B51" s="680"/>
      <c r="C51" s="636"/>
      <c r="D51" s="636" t="s">
        <v>271</v>
      </c>
      <c r="E51" s="282"/>
      <c r="F51" s="282"/>
      <c r="G51" s="615">
        <f>+E51-F51</f>
        <v>0</v>
      </c>
      <c r="H51" s="294">
        <f>+G51-I51</f>
        <v>0</v>
      </c>
      <c r="I51" s="294">
        <f>+G51/(1+$G$50)</f>
        <v>0</v>
      </c>
      <c r="J51" s="282"/>
      <c r="K51" s="615">
        <f>+I51-J51</f>
        <v>0</v>
      </c>
      <c r="L51" s="632"/>
      <c r="M51" s="313"/>
      <c r="N51" s="313"/>
      <c r="O51" s="318"/>
      <c r="P51" s="319"/>
      <c r="Q51" s="320"/>
      <c r="R51" s="313"/>
    </row>
    <row r="52" spans="1:18" ht="15.95" customHeight="1" x14ac:dyDescent="0.2">
      <c r="A52" s="634">
        <f t="shared" si="1"/>
        <v>42</v>
      </c>
      <c r="B52" s="669"/>
      <c r="D52" s="164" t="s">
        <v>272</v>
      </c>
      <c r="E52" s="282"/>
      <c r="F52" s="294">
        <f>E52</f>
        <v>0</v>
      </c>
      <c r="G52" s="615">
        <f>+H52+I52</f>
        <v>0</v>
      </c>
      <c r="H52" s="294"/>
      <c r="I52" s="294"/>
      <c r="J52" s="282"/>
      <c r="K52" s="615"/>
      <c r="L52" s="632"/>
      <c r="M52" s="313"/>
      <c r="N52" s="321"/>
      <c r="O52" s="311"/>
      <c r="P52" s="311"/>
      <c r="Q52" s="311"/>
      <c r="R52" s="313"/>
    </row>
    <row r="53" spans="1:18" ht="15.95" customHeight="1" x14ac:dyDescent="0.2">
      <c r="A53" s="634">
        <f t="shared" si="1"/>
        <v>43</v>
      </c>
      <c r="B53" s="135"/>
      <c r="D53" s="164" t="s">
        <v>267</v>
      </c>
      <c r="E53" s="615">
        <f>SUM(E51:E52)</f>
        <v>0</v>
      </c>
      <c r="F53" s="617">
        <f>F51+F52</f>
        <v>0</v>
      </c>
      <c r="G53" s="617">
        <f>G51+G52</f>
        <v>0</v>
      </c>
      <c r="H53" s="674">
        <f>SUM(H51:H52)</f>
        <v>0</v>
      </c>
      <c r="I53" s="674">
        <f>I51+I52</f>
        <v>0</v>
      </c>
      <c r="J53" s="294">
        <f>J51+J52</f>
        <v>0</v>
      </c>
      <c r="K53" s="617">
        <f>SUM(K51:K52)</f>
        <v>0</v>
      </c>
      <c r="L53" s="632"/>
      <c r="M53" s="313"/>
      <c r="N53" s="321"/>
      <c r="O53" s="311"/>
      <c r="P53" s="322"/>
      <c r="Q53" s="311"/>
      <c r="R53" s="313"/>
    </row>
    <row r="54" spans="1:18" ht="15.95" customHeight="1" x14ac:dyDescent="0.2">
      <c r="A54" s="634">
        <f t="shared" si="1"/>
        <v>44</v>
      </c>
      <c r="B54" s="681" t="s">
        <v>284</v>
      </c>
      <c r="C54" s="636"/>
      <c r="D54" s="636"/>
      <c r="E54" s="282"/>
      <c r="F54" s="282"/>
      <c r="G54" s="615">
        <f>+E54-F54</f>
        <v>0</v>
      </c>
      <c r="H54" s="294">
        <f>+G54-I54</f>
        <v>0</v>
      </c>
      <c r="I54" s="294">
        <f>+G54/(1+$G$21)</f>
        <v>0</v>
      </c>
      <c r="J54" s="282"/>
      <c r="K54" s="615">
        <f>+I54-J54</f>
        <v>0</v>
      </c>
      <c r="L54" s="632"/>
      <c r="M54" s="313"/>
      <c r="N54" s="321"/>
      <c r="O54" s="311"/>
      <c r="P54" s="322"/>
      <c r="Q54" s="311"/>
      <c r="R54" s="313"/>
    </row>
    <row r="55" spans="1:18" ht="15.95" customHeight="1" x14ac:dyDescent="0.2">
      <c r="A55" s="634">
        <f t="shared" si="1"/>
        <v>45</v>
      </c>
      <c r="B55" s="127" t="s">
        <v>285</v>
      </c>
      <c r="C55" s="636"/>
      <c r="D55" s="636"/>
      <c r="E55" s="699"/>
      <c r="F55" s="700" t="s">
        <v>286</v>
      </c>
      <c r="G55" s="279">
        <v>7.0000000000000007E-2</v>
      </c>
      <c r="H55" s="701"/>
      <c r="I55" s="701"/>
      <c r="J55" s="699"/>
      <c r="K55" s="699"/>
      <c r="L55" s="632"/>
      <c r="M55" s="313"/>
      <c r="N55" s="310"/>
      <c r="O55" s="311"/>
      <c r="P55" s="311"/>
      <c r="Q55" s="311"/>
      <c r="R55" s="313"/>
    </row>
    <row r="56" spans="1:18" ht="15.95" customHeight="1" x14ac:dyDescent="0.2">
      <c r="A56" s="634">
        <f t="shared" si="1"/>
        <v>46</v>
      </c>
      <c r="B56" s="680"/>
      <c r="C56" s="636"/>
      <c r="D56" s="636" t="s">
        <v>287</v>
      </c>
      <c r="E56" s="282"/>
      <c r="F56" s="294">
        <f>E56</f>
        <v>0</v>
      </c>
      <c r="G56" s="615">
        <f>+E56-F56</f>
        <v>0</v>
      </c>
      <c r="H56" s="294">
        <f>+G56-I56</f>
        <v>0</v>
      </c>
      <c r="I56" s="682">
        <f>+G56/(1+G55)</f>
        <v>0</v>
      </c>
      <c r="J56" s="294"/>
      <c r="K56" s="615"/>
      <c r="L56" s="632"/>
      <c r="M56" s="313"/>
      <c r="N56" s="312"/>
      <c r="O56" s="311"/>
      <c r="P56" s="311"/>
      <c r="Q56" s="311"/>
      <c r="R56" s="313"/>
    </row>
    <row r="57" spans="1:18" ht="15.95" customHeight="1" x14ac:dyDescent="0.2">
      <c r="A57" s="634">
        <f t="shared" si="1"/>
        <v>47</v>
      </c>
      <c r="B57" s="669"/>
      <c r="D57" s="164" t="s">
        <v>288</v>
      </c>
      <c r="E57" s="282"/>
      <c r="F57" s="294">
        <f>E57</f>
        <v>0</v>
      </c>
      <c r="G57" s="615">
        <f>+E57-F57</f>
        <v>0</v>
      </c>
      <c r="H57" s="294">
        <f>+G57-I57</f>
        <v>0</v>
      </c>
      <c r="I57" s="682">
        <f>+G57/(1+G55)</f>
        <v>0</v>
      </c>
      <c r="J57" s="294"/>
      <c r="K57" s="615"/>
      <c r="L57" s="632"/>
      <c r="M57" s="313"/>
      <c r="N57" s="313"/>
      <c r="O57" s="313"/>
      <c r="P57" s="313"/>
      <c r="Q57" s="313"/>
    </row>
    <row r="58" spans="1:18" ht="15.95" customHeight="1" x14ac:dyDescent="0.2">
      <c r="A58" s="634">
        <f t="shared" si="1"/>
        <v>48</v>
      </c>
      <c r="B58" s="135"/>
      <c r="D58" s="164" t="s">
        <v>267</v>
      </c>
      <c r="E58" s="615">
        <f>SUM(E56:E57)</f>
        <v>0</v>
      </c>
      <c r="F58" s="617">
        <f>F56+F57</f>
        <v>0</v>
      </c>
      <c r="G58" s="617">
        <f>G56+G57</f>
        <v>0</v>
      </c>
      <c r="H58" s="674">
        <f>SUM(H56:H57)</f>
        <v>0</v>
      </c>
      <c r="I58" s="674">
        <f>I56+I57</f>
        <v>0</v>
      </c>
      <c r="J58" s="294">
        <f>J56+J57</f>
        <v>0</v>
      </c>
      <c r="K58" s="615"/>
      <c r="L58" s="632"/>
      <c r="M58" s="313"/>
      <c r="N58" s="313"/>
      <c r="O58" s="313"/>
      <c r="P58" s="313"/>
      <c r="Q58" s="313"/>
    </row>
    <row r="59" spans="1:18" ht="15.95" customHeight="1" x14ac:dyDescent="0.2">
      <c r="A59" s="634">
        <f t="shared" si="1"/>
        <v>49</v>
      </c>
      <c r="B59" s="127" t="s">
        <v>289</v>
      </c>
      <c r="C59" s="636"/>
      <c r="D59" s="636"/>
      <c r="E59" s="618"/>
      <c r="F59" s="618"/>
      <c r="G59" s="618"/>
      <c r="H59" s="659"/>
      <c r="I59" s="659"/>
      <c r="J59" s="618"/>
      <c r="K59" s="618"/>
      <c r="L59" s="632"/>
    </row>
    <row r="60" spans="1:18" ht="15.95" customHeight="1" x14ac:dyDescent="0.2">
      <c r="A60" s="634">
        <f t="shared" si="1"/>
        <v>50</v>
      </c>
      <c r="B60" s="228"/>
      <c r="C60" s="190"/>
      <c r="D60" s="702" t="s">
        <v>273</v>
      </c>
      <c r="E60" s="336"/>
      <c r="F60" s="294"/>
      <c r="G60" s="615">
        <f>E60-F60</f>
        <v>0</v>
      </c>
      <c r="H60" s="294">
        <f>G60-I60</f>
        <v>0</v>
      </c>
      <c r="I60" s="294">
        <f>+G60/(1+$G$21)</f>
        <v>0</v>
      </c>
      <c r="J60" s="282"/>
      <c r="K60" s="615">
        <f>I60-J60</f>
        <v>0</v>
      </c>
      <c r="L60" s="632"/>
      <c r="N60" s="313"/>
    </row>
    <row r="61" spans="1:18" ht="15.95" customHeight="1" x14ac:dyDescent="0.2">
      <c r="A61" s="634">
        <f t="shared" si="1"/>
        <v>51</v>
      </c>
      <c r="B61" s="669"/>
      <c r="D61" s="703" t="s">
        <v>15</v>
      </c>
      <c r="E61" s="282"/>
      <c r="F61" s="294"/>
      <c r="G61" s="615">
        <f>E61-F61</f>
        <v>0</v>
      </c>
      <c r="H61" s="294">
        <f>G61-I61</f>
        <v>0</v>
      </c>
      <c r="I61" s="294">
        <f>+G61/(1+$G$21)</f>
        <v>0</v>
      </c>
      <c r="J61" s="282"/>
      <c r="K61" s="615">
        <f>I61-J61</f>
        <v>0</v>
      </c>
      <c r="L61" s="632"/>
      <c r="N61" s="325"/>
      <c r="O61" s="313"/>
    </row>
    <row r="62" spans="1:18" ht="17.25" customHeight="1" x14ac:dyDescent="0.2">
      <c r="A62" s="634">
        <f t="shared" si="1"/>
        <v>52</v>
      </c>
      <c r="B62" s="135"/>
      <c r="D62" s="704" t="s">
        <v>275</v>
      </c>
      <c r="E62" s="336"/>
      <c r="F62" s="294"/>
      <c r="G62" s="615">
        <f>E62-F62</f>
        <v>0</v>
      </c>
      <c r="H62" s="294">
        <f>G62-I62</f>
        <v>0</v>
      </c>
      <c r="I62" s="294">
        <f>+G62/(1+$G$21)</f>
        <v>0</v>
      </c>
      <c r="J62" s="282"/>
      <c r="K62" s="615">
        <f>I62-J62</f>
        <v>0</v>
      </c>
      <c r="L62" s="632"/>
      <c r="N62" s="313"/>
    </row>
    <row r="63" spans="1:18" ht="15.95" customHeight="1" x14ac:dyDescent="0.2">
      <c r="A63" s="634">
        <f t="shared" si="1"/>
        <v>53</v>
      </c>
      <c r="B63" s="669"/>
      <c r="D63" s="702" t="s">
        <v>276</v>
      </c>
      <c r="E63" s="336"/>
      <c r="F63" s="294"/>
      <c r="G63" s="615">
        <f>E63-F63</f>
        <v>0</v>
      </c>
      <c r="H63" s="282"/>
      <c r="I63" s="294">
        <f>G63-H63</f>
        <v>0</v>
      </c>
      <c r="J63" s="282"/>
      <c r="K63" s="615">
        <f>I63-J63</f>
        <v>0</v>
      </c>
      <c r="L63" s="632"/>
    </row>
    <row r="64" spans="1:18" ht="15.95" customHeight="1" x14ac:dyDescent="0.2">
      <c r="A64" s="634">
        <f t="shared" si="1"/>
        <v>54</v>
      </c>
      <c r="B64" s="218"/>
      <c r="D64" s="702" t="s">
        <v>290</v>
      </c>
      <c r="E64" s="336"/>
      <c r="F64" s="294"/>
      <c r="G64" s="615">
        <f>E64-F64</f>
        <v>0</v>
      </c>
      <c r="H64" s="294">
        <f>G64-I64</f>
        <v>0</v>
      </c>
      <c r="I64" s="294">
        <f>+G64/(1+$G$21)</f>
        <v>0</v>
      </c>
      <c r="J64" s="282"/>
      <c r="K64" s="615">
        <f>I64-J64</f>
        <v>0</v>
      </c>
      <c r="L64" s="632"/>
      <c r="N64" s="325"/>
    </row>
    <row r="65" spans="1:13" ht="15.95" customHeight="1" x14ac:dyDescent="0.2">
      <c r="A65" s="634">
        <f t="shared" si="1"/>
        <v>55</v>
      </c>
      <c r="B65" s="669"/>
      <c r="D65" s="705"/>
      <c r="E65" s="282"/>
      <c r="F65" s="294">
        <f>+E65</f>
        <v>0</v>
      </c>
      <c r="G65" s="615">
        <f>+H65+I65</f>
        <v>0</v>
      </c>
      <c r="H65" s="294"/>
      <c r="I65" s="294"/>
      <c r="J65" s="294"/>
      <c r="K65" s="615"/>
      <c r="L65" s="632"/>
    </row>
    <row r="66" spans="1:13" ht="15.95" customHeight="1" x14ac:dyDescent="0.2">
      <c r="A66" s="684">
        <f t="shared" si="1"/>
        <v>56</v>
      </c>
      <c r="B66" s="685" t="s">
        <v>291</v>
      </c>
      <c r="C66" s="686"/>
      <c r="D66" s="706"/>
      <c r="E66" s="687">
        <f t="shared" ref="E66:J66" si="5">E23+E24+E26+E28+E30+E32+E37+E41+E45+E49+E53+E54+E58+SUM(E60:E65)</f>
        <v>0</v>
      </c>
      <c r="F66" s="688">
        <f t="shared" si="5"/>
        <v>0</v>
      </c>
      <c r="G66" s="688">
        <f t="shared" si="5"/>
        <v>0</v>
      </c>
      <c r="H66" s="689">
        <f t="shared" si="5"/>
        <v>0</v>
      </c>
      <c r="I66" s="689">
        <f t="shared" si="5"/>
        <v>0</v>
      </c>
      <c r="J66" s="690">
        <f t="shared" si="5"/>
        <v>0</v>
      </c>
      <c r="K66" s="691">
        <f>K23+K24+K26+K28+K30+K32+K37+K41+K45+K49+K53+K54+K60+K61+K62+K63+K64</f>
        <v>0</v>
      </c>
      <c r="L66" s="632"/>
      <c r="M66" s="164">
        <f>IF(K66&gt;2440000,"ACHTUNG",0)</f>
        <v>0</v>
      </c>
    </row>
    <row r="67" spans="1:13" x14ac:dyDescent="0.2">
      <c r="A67" s="47"/>
      <c r="B67" s="627"/>
      <c r="C67" s="627"/>
      <c r="D67" s="627"/>
      <c r="E67" s="692"/>
      <c r="F67" s="692"/>
      <c r="G67" s="692"/>
      <c r="H67" s="692"/>
      <c r="I67" s="692"/>
      <c r="J67" s="692"/>
      <c r="K67" s="692"/>
    </row>
    <row r="68" spans="1:13" x14ac:dyDescent="0.2">
      <c r="A68" s="693"/>
      <c r="E68" s="694"/>
      <c r="F68" s="694"/>
      <c r="G68" s="694"/>
      <c r="H68" s="694"/>
      <c r="I68" s="694"/>
      <c r="J68" s="694"/>
      <c r="K68" s="694"/>
    </row>
    <row r="69" spans="1:13" x14ac:dyDescent="0.2">
      <c r="A69" s="693"/>
      <c r="E69" s="694"/>
      <c r="F69" s="694"/>
      <c r="G69" s="694"/>
      <c r="H69" s="694"/>
      <c r="I69" s="694"/>
      <c r="J69" s="694"/>
      <c r="K69" s="694"/>
    </row>
    <row r="70" spans="1:13" x14ac:dyDescent="0.2">
      <c r="A70" s="693"/>
      <c r="E70" s="694"/>
      <c r="F70" s="694"/>
      <c r="G70" s="694"/>
      <c r="H70" s="694"/>
      <c r="I70" s="694"/>
      <c r="J70" s="694"/>
      <c r="K70" s="694"/>
      <c r="M70" s="695"/>
    </row>
    <row r="71" spans="1:13" ht="37.5" customHeight="1" x14ac:dyDescent="0.2">
      <c r="A71" s="693"/>
      <c r="E71" s="694"/>
      <c r="F71" s="694"/>
      <c r="G71" s="694"/>
      <c r="H71" s="694"/>
      <c r="I71" s="694"/>
      <c r="J71" s="694"/>
      <c r="K71" s="694"/>
    </row>
    <row r="72" spans="1:13" x14ac:dyDescent="0.2">
      <c r="A72" s="693"/>
      <c r="E72" s="694"/>
      <c r="F72" s="694"/>
      <c r="G72" s="694"/>
      <c r="H72" s="694"/>
      <c r="I72" s="694"/>
      <c r="J72" s="694"/>
      <c r="K72" s="694"/>
    </row>
    <row r="73" spans="1:13" x14ac:dyDescent="0.2">
      <c r="A73" s="693"/>
      <c r="E73" s="694"/>
      <c r="F73" s="694"/>
      <c r="G73" s="694"/>
      <c r="H73" s="694"/>
      <c r="I73" s="694"/>
      <c r="J73" s="694"/>
      <c r="K73" s="694"/>
    </row>
    <row r="74" spans="1:13" x14ac:dyDescent="0.2">
      <c r="A74" s="693"/>
      <c r="E74" s="694"/>
      <c r="F74" s="694"/>
      <c r="G74" s="694"/>
      <c r="H74" s="694"/>
      <c r="I74" s="694"/>
      <c r="J74" s="694"/>
      <c r="K74" s="694"/>
    </row>
    <row r="75" spans="1:13" x14ac:dyDescent="0.2">
      <c r="A75" s="693"/>
      <c r="E75" s="694"/>
      <c r="F75" s="694"/>
      <c r="G75" s="694"/>
      <c r="H75" s="694"/>
      <c r="I75" s="694"/>
      <c r="J75" s="694"/>
      <c r="K75" s="694"/>
    </row>
    <row r="76" spans="1:13" x14ac:dyDescent="0.2">
      <c r="A76" s="693"/>
      <c r="E76" s="694"/>
      <c r="F76" s="694"/>
      <c r="G76" s="694"/>
      <c r="H76" s="694"/>
      <c r="I76" s="694"/>
      <c r="J76" s="694"/>
      <c r="K76" s="694"/>
    </row>
    <row r="77" spans="1:13" x14ac:dyDescent="0.2">
      <c r="A77" s="693"/>
      <c r="E77" s="694"/>
      <c r="F77" s="694"/>
      <c r="G77" s="694"/>
      <c r="H77" s="694"/>
      <c r="I77" s="694"/>
      <c r="J77" s="694"/>
      <c r="K77" s="694"/>
    </row>
    <row r="78" spans="1:13" x14ac:dyDescent="0.2">
      <c r="A78" s="693"/>
      <c r="E78" s="694"/>
      <c r="F78" s="694"/>
      <c r="G78" s="694"/>
      <c r="H78" s="694"/>
      <c r="I78" s="694"/>
      <c r="J78" s="694"/>
      <c r="K78" s="694"/>
    </row>
    <row r="79" spans="1:13" x14ac:dyDescent="0.2">
      <c r="A79" s="693"/>
      <c r="E79" s="694"/>
      <c r="F79" s="694"/>
      <c r="G79" s="694"/>
      <c r="H79" s="694"/>
      <c r="I79" s="694"/>
      <c r="J79" s="694"/>
      <c r="K79" s="694"/>
    </row>
    <row r="80" spans="1:13" x14ac:dyDescent="0.2">
      <c r="A80" s="693"/>
      <c r="E80" s="694"/>
      <c r="F80" s="694"/>
      <c r="G80" s="694"/>
      <c r="H80" s="694"/>
      <c r="I80" s="694"/>
      <c r="J80" s="694"/>
      <c r="K80" s="694"/>
    </row>
    <row r="81" spans="1:11" x14ac:dyDescent="0.2">
      <c r="A81" s="693"/>
      <c r="E81" s="694"/>
      <c r="F81" s="694"/>
      <c r="G81" s="694"/>
      <c r="H81" s="694"/>
      <c r="I81" s="694"/>
      <c r="J81" s="694"/>
      <c r="K81" s="694"/>
    </row>
    <row r="82" spans="1:11" x14ac:dyDescent="0.2">
      <c r="A82" s="693"/>
      <c r="E82" s="694"/>
      <c r="F82" s="694"/>
      <c r="G82" s="694"/>
      <c r="H82" s="694"/>
      <c r="I82" s="694"/>
      <c r="J82" s="694"/>
      <c r="K82" s="694"/>
    </row>
    <row r="83" spans="1:11" x14ac:dyDescent="0.2">
      <c r="A83" s="693"/>
      <c r="E83" s="694"/>
      <c r="F83" s="694"/>
      <c r="G83" s="694"/>
      <c r="H83" s="694"/>
      <c r="I83" s="694"/>
      <c r="J83" s="694"/>
      <c r="K83" s="694"/>
    </row>
    <row r="84" spans="1:11" x14ac:dyDescent="0.2">
      <c r="A84" s="693"/>
    </row>
    <row r="85" spans="1:11" x14ac:dyDescent="0.2">
      <c r="A85" s="693"/>
    </row>
    <row r="86" spans="1:11" x14ac:dyDescent="0.2">
      <c r="A86" s="693"/>
    </row>
    <row r="87" spans="1:11" x14ac:dyDescent="0.2">
      <c r="A87" s="693"/>
    </row>
    <row r="88" spans="1:11" x14ac:dyDescent="0.2">
      <c r="A88" s="693"/>
    </row>
    <row r="89" spans="1:11" x14ac:dyDescent="0.2">
      <c r="A89" s="693"/>
    </row>
    <row r="90" spans="1:11" x14ac:dyDescent="0.2">
      <c r="A90" s="693"/>
    </row>
    <row r="91" spans="1:11" x14ac:dyDescent="0.2">
      <c r="A91" s="693"/>
    </row>
    <row r="92" spans="1:11" x14ac:dyDescent="0.2">
      <c r="A92" s="693"/>
    </row>
    <row r="93" spans="1:11" x14ac:dyDescent="0.2">
      <c r="A93" s="693"/>
    </row>
    <row r="94" spans="1:11" x14ac:dyDescent="0.2">
      <c r="A94" s="693"/>
    </row>
    <row r="95" spans="1:11" x14ac:dyDescent="0.2">
      <c r="A95" s="693"/>
    </row>
    <row r="96" spans="1:11" x14ac:dyDescent="0.2">
      <c r="A96" s="693"/>
    </row>
    <row r="97" spans="1:1" x14ac:dyDescent="0.2">
      <c r="A97" s="693"/>
    </row>
    <row r="98" spans="1:1" x14ac:dyDescent="0.2">
      <c r="A98" s="693"/>
    </row>
    <row r="99" spans="1:1" x14ac:dyDescent="0.2">
      <c r="A99" s="693"/>
    </row>
    <row r="100" spans="1:1" x14ac:dyDescent="0.2">
      <c r="A100" s="693"/>
    </row>
    <row r="101" spans="1:1" x14ac:dyDescent="0.2">
      <c r="A101" s="693"/>
    </row>
    <row r="102" spans="1:1" x14ac:dyDescent="0.2">
      <c r="A102" s="693"/>
    </row>
    <row r="103" spans="1:1" x14ac:dyDescent="0.2">
      <c r="A103" s="693"/>
    </row>
    <row r="104" spans="1:1" x14ac:dyDescent="0.2">
      <c r="A104" s="693"/>
    </row>
    <row r="105" spans="1:1" x14ac:dyDescent="0.2">
      <c r="A105" s="693"/>
    </row>
    <row r="106" spans="1:1" x14ac:dyDescent="0.2">
      <c r="A106" s="693"/>
    </row>
    <row r="107" spans="1:1" x14ac:dyDescent="0.2">
      <c r="A107" s="693"/>
    </row>
    <row r="108" spans="1:1" x14ac:dyDescent="0.2">
      <c r="A108" s="693"/>
    </row>
    <row r="109" spans="1:1" x14ac:dyDescent="0.2">
      <c r="A109" s="693"/>
    </row>
    <row r="110" spans="1:1" x14ac:dyDescent="0.2">
      <c r="A110" s="693"/>
    </row>
    <row r="111" spans="1:1" x14ac:dyDescent="0.2">
      <c r="A111" s="693"/>
    </row>
    <row r="112" spans="1:1" x14ac:dyDescent="0.2">
      <c r="A112" s="693"/>
    </row>
    <row r="113" spans="1:1" x14ac:dyDescent="0.2">
      <c r="A113" s="693"/>
    </row>
    <row r="114" spans="1:1" x14ac:dyDescent="0.2">
      <c r="A114" s="693"/>
    </row>
    <row r="115" spans="1:1" x14ac:dyDescent="0.2">
      <c r="A115" s="693"/>
    </row>
  </sheetData>
  <sheetProtection selectLockedCells="1"/>
  <mergeCells count="1">
    <mergeCell ref="B2:K2"/>
  </mergeCells>
  <dataValidations count="1">
    <dataValidation type="whole" allowBlank="1" showErrorMessage="1" errorTitle="Unzulässig" error="Nur &gt;0&lt;_x000a_      leer  oder_x000a_      &gt;1&lt;  ist zulässig." sqref="E5:E16 K5:K12" xr:uid="{00000000-0002-0000-0600-000000000000}">
      <formula1>0</formula1>
      <formula2>1</formula2>
    </dataValidation>
  </dataValidations>
  <printOptions horizontalCentered="1" verticalCentered="1"/>
  <pageMargins left="0.59027777777777779" right="0.59027777777777779" top="0.39374999999999999" bottom="0.39374999999999999" header="0.51180555555555551" footer="0.51180555555555551"/>
  <pageSetup paperSize="9" scale="70" firstPageNumber="0" orientation="portrait" horizontalDpi="300" verticalDpi="300" r:id="rId1"/>
  <headerFooter alignWithMargins="0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15"/>
  <sheetViews>
    <sheetView showGridLines="0" showZeros="0" topLeftCell="A28" zoomScaleNormal="100" workbookViewId="0">
      <selection activeCell="N59" sqref="N59"/>
    </sheetView>
  </sheetViews>
  <sheetFormatPr baseColWidth="10" defaultColWidth="8.6640625" defaultRowHeight="12" x14ac:dyDescent="0.2"/>
  <cols>
    <col min="1" max="1" width="3.6640625" style="164" customWidth="1"/>
    <col min="2" max="2" width="5.6640625" style="164" customWidth="1"/>
    <col min="3" max="3" width="6.6640625" style="164" customWidth="1"/>
    <col min="4" max="4" width="20.6640625" style="164" customWidth="1"/>
    <col min="5" max="10" width="8.6640625" style="164"/>
    <col min="11" max="11" width="10.6640625" style="164" customWidth="1"/>
    <col min="12" max="12" width="1.88671875" style="164" customWidth="1"/>
    <col min="13" max="13" width="2" style="164" customWidth="1"/>
    <col min="14" max="14" width="39.88671875" style="164" customWidth="1"/>
    <col min="15" max="15" width="11.88671875" style="164" customWidth="1"/>
    <col min="16" max="16" width="9.5546875" style="164" customWidth="1"/>
    <col min="17" max="17" width="9" style="164" customWidth="1"/>
    <col min="18" max="18" width="12.88671875" style="164" customWidth="1"/>
    <col min="19" max="16384" width="8.6640625" style="164"/>
  </cols>
  <sheetData>
    <row r="1" spans="1:14" ht="27" x14ac:dyDescent="0.5">
      <c r="A1" s="621" t="s">
        <v>14</v>
      </c>
      <c r="B1" s="169"/>
      <c r="C1" s="169"/>
      <c r="D1" s="622"/>
      <c r="E1" s="623"/>
      <c r="F1" s="623" t="s">
        <v>15</v>
      </c>
      <c r="G1" s="169"/>
      <c r="H1" s="169"/>
      <c r="I1" s="169"/>
      <c r="J1" s="169"/>
      <c r="K1" s="624" t="s">
        <v>7</v>
      </c>
    </row>
    <row r="2" spans="1:14" ht="23.25" x14ac:dyDescent="0.35">
      <c r="A2" s="172"/>
      <c r="B2" s="724" t="s">
        <v>416</v>
      </c>
      <c r="C2" s="724"/>
      <c r="D2" s="724"/>
      <c r="E2" s="724"/>
      <c r="F2" s="724"/>
      <c r="G2" s="724"/>
      <c r="H2" s="724"/>
      <c r="I2" s="724"/>
      <c r="J2" s="724"/>
      <c r="K2" s="724"/>
      <c r="L2" s="628"/>
    </row>
    <row r="3" spans="1:14" x14ac:dyDescent="0.2">
      <c r="A3" s="696">
        <f>'I 3 b'!A3</f>
        <v>0</v>
      </c>
      <c r="B3" s="240"/>
      <c r="C3" s="240"/>
      <c r="D3" s="240"/>
      <c r="E3" s="629">
        <f>'I 1'!E4</f>
        <v>0</v>
      </c>
      <c r="F3" s="240"/>
      <c r="G3" s="630"/>
      <c r="H3" s="630"/>
      <c r="I3" s="240"/>
      <c r="J3" s="630" t="s">
        <v>153</v>
      </c>
      <c r="K3" s="631">
        <f>'I 1'!L6</f>
        <v>0</v>
      </c>
      <c r="L3" s="632"/>
    </row>
    <row r="4" spans="1:14" ht="11.1" customHeight="1" x14ac:dyDescent="0.2">
      <c r="A4" s="632"/>
      <c r="E4" s="633"/>
      <c r="J4" s="185" t="s">
        <v>225</v>
      </c>
      <c r="K4" s="186">
        <f>'I 1'!I5</f>
        <v>0</v>
      </c>
      <c r="L4" s="632"/>
    </row>
    <row r="5" spans="1:14" x14ac:dyDescent="0.2">
      <c r="A5" s="634">
        <v>1</v>
      </c>
      <c r="B5" s="635" t="s">
        <v>226</v>
      </c>
      <c r="C5" s="636"/>
      <c r="D5" s="635" t="s">
        <v>297</v>
      </c>
      <c r="E5" s="84"/>
      <c r="F5" s="635" t="s">
        <v>228</v>
      </c>
      <c r="G5" s="636"/>
      <c r="H5" s="636"/>
      <c r="I5" s="635" t="s">
        <v>229</v>
      </c>
      <c r="J5" s="636"/>
      <c r="K5" s="84"/>
      <c r="L5" s="632"/>
    </row>
    <row r="6" spans="1:14" x14ac:dyDescent="0.2">
      <c r="A6" s="634">
        <v>2</v>
      </c>
      <c r="B6" s="637" t="s">
        <v>230</v>
      </c>
      <c r="D6" s="635" t="s">
        <v>248</v>
      </c>
      <c r="E6" s="84"/>
      <c r="F6" s="637" t="s">
        <v>232</v>
      </c>
      <c r="I6" s="637" t="s">
        <v>233</v>
      </c>
      <c r="K6" s="84"/>
      <c r="L6" s="632"/>
    </row>
    <row r="7" spans="1:14" x14ac:dyDescent="0.2">
      <c r="A7" s="634">
        <v>3</v>
      </c>
      <c r="B7" s="637" t="s">
        <v>234</v>
      </c>
      <c r="D7" s="635" t="s">
        <v>298</v>
      </c>
      <c r="E7" s="84"/>
      <c r="F7" s="637"/>
      <c r="I7" s="638" t="s">
        <v>236</v>
      </c>
      <c r="J7" s="639"/>
      <c r="K7" s="84"/>
      <c r="L7" s="632"/>
      <c r="N7" s="640"/>
    </row>
    <row r="8" spans="1:14" x14ac:dyDescent="0.2">
      <c r="A8" s="634">
        <v>4</v>
      </c>
      <c r="B8" s="637" t="s">
        <v>237</v>
      </c>
      <c r="D8" s="635" t="s">
        <v>299</v>
      </c>
      <c r="E8" s="84"/>
      <c r="F8" s="637"/>
      <c r="I8" s="638" t="s">
        <v>239</v>
      </c>
      <c r="J8" s="639"/>
      <c r="K8" s="84"/>
      <c r="L8" s="632"/>
    </row>
    <row r="9" spans="1:14" x14ac:dyDescent="0.2">
      <c r="A9" s="634">
        <f t="shared" ref="A9:A16" si="0">A8+1</f>
        <v>5</v>
      </c>
      <c r="B9" s="637" t="s">
        <v>240</v>
      </c>
      <c r="D9" s="635" t="s">
        <v>300</v>
      </c>
      <c r="E9" s="84"/>
      <c r="F9" s="218"/>
      <c r="I9" s="638" t="s">
        <v>242</v>
      </c>
      <c r="J9" s="639"/>
      <c r="K9" s="84"/>
      <c r="L9" s="632"/>
    </row>
    <row r="10" spans="1:14" x14ac:dyDescent="0.2">
      <c r="A10" s="634">
        <f t="shared" si="0"/>
        <v>6</v>
      </c>
      <c r="B10" s="218"/>
      <c r="D10" s="697" t="s">
        <v>253</v>
      </c>
      <c r="E10" s="84"/>
      <c r="F10" s="218"/>
      <c r="I10" s="637" t="s">
        <v>244</v>
      </c>
      <c r="K10" s="84"/>
      <c r="L10" s="632"/>
      <c r="N10" s="640"/>
    </row>
    <row r="11" spans="1:14" x14ac:dyDescent="0.2">
      <c r="A11" s="634">
        <f t="shared" si="0"/>
        <v>7</v>
      </c>
      <c r="B11" s="218"/>
      <c r="D11" s="697"/>
      <c r="E11" s="84"/>
      <c r="F11" s="218"/>
      <c r="I11" s="637" t="s">
        <v>246</v>
      </c>
      <c r="K11" s="84"/>
      <c r="L11" s="632"/>
    </row>
    <row r="12" spans="1:14" x14ac:dyDescent="0.2">
      <c r="A12" s="634">
        <f t="shared" si="0"/>
        <v>8</v>
      </c>
      <c r="B12" s="218"/>
      <c r="E12" s="84"/>
      <c r="F12" s="218"/>
      <c r="I12" s="637" t="s">
        <v>247</v>
      </c>
      <c r="K12" s="84"/>
      <c r="L12" s="632"/>
    </row>
    <row r="13" spans="1:14" x14ac:dyDescent="0.2">
      <c r="A13" s="634">
        <f t="shared" si="0"/>
        <v>9</v>
      </c>
      <c r="B13" s="218"/>
      <c r="E13" s="84"/>
      <c r="F13" s="218"/>
      <c r="I13" s="637" t="s">
        <v>249</v>
      </c>
      <c r="K13" s="84"/>
      <c r="L13" s="632"/>
      <c r="N13" s="640"/>
    </row>
    <row r="14" spans="1:14" x14ac:dyDescent="0.2">
      <c r="A14" s="634">
        <f t="shared" si="0"/>
        <v>10</v>
      </c>
      <c r="B14" s="218"/>
      <c r="E14" s="84"/>
      <c r="F14" s="218"/>
      <c r="I14" s="637" t="s">
        <v>251</v>
      </c>
      <c r="K14" s="84"/>
      <c r="L14" s="632"/>
    </row>
    <row r="15" spans="1:14" x14ac:dyDescent="0.2">
      <c r="A15" s="634">
        <f t="shared" si="0"/>
        <v>11</v>
      </c>
      <c r="B15" s="218"/>
      <c r="D15" s="707"/>
      <c r="E15" s="339"/>
      <c r="F15" s="218"/>
      <c r="I15" s="218"/>
      <c r="K15" s="84"/>
      <c r="L15" s="632"/>
    </row>
    <row r="16" spans="1:14" x14ac:dyDescent="0.2">
      <c r="A16" s="634">
        <f t="shared" si="0"/>
        <v>12</v>
      </c>
      <c r="B16" s="218"/>
      <c r="E16" s="84"/>
      <c r="F16" s="218"/>
      <c r="I16" s="218"/>
      <c r="K16" s="84"/>
      <c r="L16" s="632"/>
    </row>
    <row r="17" spans="1:21" ht="18" x14ac:dyDescent="0.25">
      <c r="A17" s="634"/>
      <c r="B17" s="636"/>
      <c r="C17" s="636"/>
      <c r="D17" s="178"/>
      <c r="E17" s="642"/>
      <c r="F17" s="636"/>
      <c r="G17" s="636"/>
      <c r="H17" s="636"/>
      <c r="I17" s="636"/>
      <c r="J17" s="636"/>
      <c r="K17" s="178"/>
      <c r="L17" s="632"/>
      <c r="N17" s="643"/>
      <c r="O17" s="643"/>
      <c r="P17" s="643"/>
      <c r="Q17" s="643"/>
    </row>
    <row r="18" spans="1:21" ht="23.25" x14ac:dyDescent="0.35">
      <c r="A18" s="644"/>
      <c r="B18" s="621" t="s">
        <v>254</v>
      </c>
      <c r="C18" s="645"/>
      <c r="D18" s="169"/>
      <c r="E18" s="169"/>
      <c r="F18" s="169"/>
      <c r="G18" s="169"/>
      <c r="H18" s="169"/>
      <c r="I18" s="169"/>
      <c r="J18" s="169"/>
      <c r="K18" s="169"/>
      <c r="L18" s="632"/>
      <c r="M18" s="277"/>
      <c r="N18" s="643"/>
      <c r="O18" s="643"/>
      <c r="P18" s="643"/>
      <c r="Q18" s="643"/>
    </row>
    <row r="19" spans="1:21" ht="23.25" x14ac:dyDescent="0.35">
      <c r="A19" s="644"/>
      <c r="B19" s="645"/>
      <c r="C19" s="645"/>
      <c r="D19" s="169"/>
      <c r="E19" s="169"/>
      <c r="F19" s="169"/>
      <c r="G19" s="169"/>
      <c r="H19" s="169"/>
      <c r="I19" s="169"/>
      <c r="J19" s="169"/>
      <c r="K19" s="169"/>
      <c r="L19" s="632"/>
      <c r="N19" s="643"/>
      <c r="O19" s="643"/>
      <c r="P19" s="643"/>
      <c r="Q19" s="643"/>
    </row>
    <row r="20" spans="1:21" ht="44.1" customHeight="1" x14ac:dyDescent="0.25">
      <c r="A20" s="634"/>
      <c r="B20" s="647" t="s">
        <v>255</v>
      </c>
      <c r="C20" s="648"/>
      <c r="D20" s="648"/>
      <c r="E20" s="224" t="s">
        <v>256</v>
      </c>
      <c r="F20" s="224" t="s">
        <v>257</v>
      </c>
      <c r="G20" s="224" t="s">
        <v>258</v>
      </c>
      <c r="H20" s="224" t="s">
        <v>259</v>
      </c>
      <c r="I20" s="224" t="s">
        <v>260</v>
      </c>
      <c r="J20" s="224" t="s">
        <v>261</v>
      </c>
      <c r="K20" s="224" t="s">
        <v>295</v>
      </c>
      <c r="L20" s="632"/>
      <c r="M20" s="340"/>
      <c r="N20" s="668"/>
      <c r="O20" s="643"/>
      <c r="P20" s="643"/>
      <c r="Q20" s="643"/>
    </row>
    <row r="21" spans="1:21" ht="15.95" customHeight="1" x14ac:dyDescent="0.25">
      <c r="A21" s="644"/>
      <c r="B21" s="651" t="s">
        <v>417</v>
      </c>
      <c r="D21" s="277"/>
      <c r="E21" s="652"/>
      <c r="F21" s="652"/>
      <c r="G21" s="279">
        <v>0.19</v>
      </c>
      <c r="H21" s="653"/>
      <c r="I21" s="652"/>
      <c r="J21" s="652"/>
      <c r="K21" s="652"/>
      <c r="L21" s="632"/>
      <c r="N21" s="708"/>
      <c r="O21" s="643"/>
      <c r="P21" s="643"/>
      <c r="Q21" s="643"/>
    </row>
    <row r="22" spans="1:21" ht="22.5" customHeight="1" x14ac:dyDescent="0.2">
      <c r="A22" s="644"/>
      <c r="D22" s="640"/>
      <c r="E22" s="655" t="s">
        <v>263</v>
      </c>
      <c r="F22" s="655" t="s">
        <v>263</v>
      </c>
      <c r="G22" s="656" t="s">
        <v>263</v>
      </c>
      <c r="H22" s="656" t="s">
        <v>263</v>
      </c>
      <c r="I22" s="655" t="s">
        <v>263</v>
      </c>
      <c r="J22" s="655" t="s">
        <v>263</v>
      </c>
      <c r="K22" s="656" t="s">
        <v>263</v>
      </c>
      <c r="L22" s="632"/>
      <c r="N22" s="310"/>
      <c r="O22" s="328"/>
      <c r="P22" s="328"/>
      <c r="Q22" s="328"/>
      <c r="R22" s="328"/>
    </row>
    <row r="23" spans="1:21" ht="15.95" customHeight="1" x14ac:dyDescent="0.2">
      <c r="A23" s="634">
        <f>A16+1</f>
        <v>13</v>
      </c>
      <c r="B23" s="127" t="s">
        <v>264</v>
      </c>
      <c r="C23" s="636"/>
      <c r="D23" s="329"/>
      <c r="E23" s="282"/>
      <c r="F23" s="282"/>
      <c r="G23" s="615">
        <f>+E23-F23</f>
        <v>0</v>
      </c>
      <c r="H23" s="294"/>
      <c r="I23" s="294">
        <f>+G23</f>
        <v>0</v>
      </c>
      <c r="J23" s="282"/>
      <c r="K23" s="615">
        <f>+I23-J23</f>
        <v>0</v>
      </c>
      <c r="L23" s="632">
        <f>IF(J34=0,0,E36/J34)</f>
        <v>0</v>
      </c>
      <c r="N23" s="313"/>
      <c r="O23" s="320"/>
      <c r="P23" s="320"/>
      <c r="Q23" s="320"/>
      <c r="R23" s="320"/>
    </row>
    <row r="24" spans="1:21" ht="15.95" customHeight="1" x14ac:dyDescent="0.2">
      <c r="A24" s="634">
        <f t="shared" ref="A24:A66" si="1">A23+1</f>
        <v>14</v>
      </c>
      <c r="B24" s="127" t="s">
        <v>265</v>
      </c>
      <c r="C24" s="636"/>
      <c r="D24" s="636"/>
      <c r="E24" s="282"/>
      <c r="F24" s="282"/>
      <c r="G24" s="615">
        <f>+E24-F24</f>
        <v>0</v>
      </c>
      <c r="H24" s="294"/>
      <c r="I24" s="294">
        <f>+G24</f>
        <v>0</v>
      </c>
      <c r="J24" s="282"/>
      <c r="K24" s="615">
        <f>+I24-J24</f>
        <v>0</v>
      </c>
      <c r="L24" s="632"/>
      <c r="N24" s="313"/>
      <c r="O24" s="320"/>
      <c r="P24" s="320"/>
      <c r="Q24" s="320"/>
      <c r="R24" s="320"/>
      <c r="T24" s="657"/>
      <c r="U24" s="657"/>
    </row>
    <row r="25" spans="1:21" ht="15.95" customHeight="1" x14ac:dyDescent="0.2">
      <c r="A25" s="634">
        <f t="shared" si="1"/>
        <v>15</v>
      </c>
      <c r="B25" s="127" t="s">
        <v>301</v>
      </c>
      <c r="C25" s="636"/>
      <c r="D25" s="658"/>
      <c r="E25" s="618"/>
      <c r="F25" s="618"/>
      <c r="G25" s="618"/>
      <c r="H25" s="659"/>
      <c r="I25" s="659"/>
      <c r="J25" s="618"/>
      <c r="K25" s="618"/>
      <c r="L25" s="632"/>
      <c r="N25" s="321"/>
      <c r="O25" s="330"/>
      <c r="P25" s="330"/>
      <c r="Q25" s="330"/>
      <c r="R25" s="330"/>
      <c r="S25" s="709"/>
      <c r="T25" s="657"/>
      <c r="U25" s="657"/>
    </row>
    <row r="26" spans="1:21" ht="15.95" customHeight="1" x14ac:dyDescent="0.2">
      <c r="A26" s="634">
        <f t="shared" si="1"/>
        <v>16</v>
      </c>
      <c r="B26" s="662"/>
      <c r="C26" s="663"/>
      <c r="D26" s="664" t="s">
        <v>267</v>
      </c>
      <c r="E26" s="282"/>
      <c r="F26" s="616">
        <f>E26</f>
        <v>0</v>
      </c>
      <c r="G26" s="616"/>
      <c r="H26" s="616"/>
      <c r="I26" s="616"/>
      <c r="J26" s="616"/>
      <c r="K26" s="615">
        <f>+I26-J26</f>
        <v>0</v>
      </c>
      <c r="L26" s="632"/>
      <c r="N26" s="610"/>
      <c r="O26" s="330"/>
      <c r="P26" s="330"/>
      <c r="Q26" s="330"/>
      <c r="R26" s="330"/>
      <c r="T26" s="657"/>
      <c r="U26" s="657"/>
    </row>
    <row r="27" spans="1:21" ht="15.95" customHeight="1" x14ac:dyDescent="0.2">
      <c r="A27" s="634">
        <f t="shared" si="1"/>
        <v>17</v>
      </c>
      <c r="B27" s="127"/>
      <c r="D27" s="658"/>
      <c r="E27" s="618"/>
      <c r="F27" s="618"/>
      <c r="G27" s="618"/>
      <c r="H27" s="659"/>
      <c r="I27" s="659"/>
      <c r="J27" s="618"/>
      <c r="K27" s="618"/>
      <c r="L27" s="632"/>
      <c r="N27" s="321"/>
      <c r="O27" s="330"/>
      <c r="P27" s="330"/>
      <c r="Q27" s="330"/>
      <c r="R27" s="330"/>
      <c r="T27" s="657"/>
      <c r="U27" s="657"/>
    </row>
    <row r="28" spans="1:21" ht="15.95" customHeight="1" x14ac:dyDescent="0.2">
      <c r="A28" s="634">
        <f t="shared" si="1"/>
        <v>18</v>
      </c>
      <c r="B28" s="135"/>
      <c r="D28" s="664" t="s">
        <v>267</v>
      </c>
      <c r="E28" s="282"/>
      <c r="F28" s="282"/>
      <c r="G28" s="615">
        <f>+E28-F28</f>
        <v>0</v>
      </c>
      <c r="H28" s="294">
        <f>+G28-I28</f>
        <v>0</v>
      </c>
      <c r="I28" s="294">
        <f>+G28/(1+$G$21)</f>
        <v>0</v>
      </c>
      <c r="J28" s="282"/>
      <c r="K28" s="615">
        <f>I28-J28</f>
        <v>0</v>
      </c>
      <c r="L28" s="632"/>
      <c r="N28" s="610"/>
      <c r="O28" s="330"/>
      <c r="P28" s="330"/>
      <c r="Q28" s="330"/>
      <c r="R28" s="330"/>
      <c r="T28" s="657"/>
      <c r="U28" s="657"/>
    </row>
    <row r="29" spans="1:21" ht="15.95" customHeight="1" x14ac:dyDescent="0.2">
      <c r="A29" s="634">
        <f t="shared" si="1"/>
        <v>19</v>
      </c>
      <c r="B29" s="127" t="s">
        <v>422</v>
      </c>
      <c r="C29" s="636"/>
      <c r="D29" s="658"/>
      <c r="E29" s="618"/>
      <c r="F29" s="618"/>
      <c r="G29" s="618"/>
      <c r="H29" s="659"/>
      <c r="I29" s="659"/>
      <c r="J29" s="618"/>
      <c r="K29" s="618"/>
      <c r="L29" s="665"/>
      <c r="N29" s="321"/>
      <c r="O29" s="330"/>
      <c r="P29" s="330"/>
      <c r="Q29" s="330"/>
      <c r="R29" s="330"/>
      <c r="T29" s="657"/>
      <c r="U29" s="657"/>
    </row>
    <row r="30" spans="1:21" ht="15.95" customHeight="1" x14ac:dyDescent="0.25">
      <c r="A30" s="634">
        <f t="shared" si="1"/>
        <v>20</v>
      </c>
      <c r="B30" s="135" t="s">
        <v>302</v>
      </c>
      <c r="C30" s="663"/>
      <c r="D30" s="664" t="s">
        <v>267</v>
      </c>
      <c r="E30" s="282"/>
      <c r="F30" s="282"/>
      <c r="G30" s="615">
        <f>+E30-F30</f>
        <v>0</v>
      </c>
      <c r="H30" s="294">
        <f>+G30-I30</f>
        <v>0</v>
      </c>
      <c r="I30" s="294">
        <f>+G30/(1+$G$21)</f>
        <v>0</v>
      </c>
      <c r="J30" s="282"/>
      <c r="K30" s="615">
        <f>I30-J30</f>
        <v>0</v>
      </c>
      <c r="L30" s="632"/>
      <c r="N30" s="643"/>
      <c r="O30" s="667"/>
      <c r="P30" s="643"/>
      <c r="Q30" s="667"/>
    </row>
    <row r="31" spans="1:21" ht="15.95" customHeight="1" x14ac:dyDescent="0.25">
      <c r="A31" s="634">
        <f t="shared" si="1"/>
        <v>21</v>
      </c>
      <c r="B31" s="127" t="s">
        <v>303</v>
      </c>
      <c r="D31" s="658"/>
      <c r="E31" s="618"/>
      <c r="F31" s="618"/>
      <c r="G31" s="618"/>
      <c r="H31" s="659"/>
      <c r="I31" s="659"/>
      <c r="J31" s="618"/>
      <c r="K31" s="618"/>
      <c r="L31" s="632"/>
      <c r="N31" s="643"/>
      <c r="O31" s="667"/>
      <c r="P31" s="643"/>
      <c r="Q31" s="667"/>
    </row>
    <row r="32" spans="1:21" ht="15.95" customHeight="1" x14ac:dyDescent="0.25">
      <c r="A32" s="634">
        <f t="shared" si="1"/>
        <v>22</v>
      </c>
      <c r="B32" s="135" t="s">
        <v>302</v>
      </c>
      <c r="D32" s="664" t="s">
        <v>267</v>
      </c>
      <c r="E32" s="282"/>
      <c r="F32" s="282"/>
      <c r="G32" s="615">
        <f>+E32-F32</f>
        <v>0</v>
      </c>
      <c r="H32" s="294">
        <f>+G32-I32</f>
        <v>0</v>
      </c>
      <c r="I32" s="294">
        <f>+G32/(1+$G$21)</f>
        <v>0</v>
      </c>
      <c r="J32" s="282"/>
      <c r="K32" s="615">
        <f>I32-J32</f>
        <v>0</v>
      </c>
      <c r="L32" s="632"/>
      <c r="N32" s="643"/>
      <c r="O32" s="667"/>
      <c r="P32" s="643"/>
      <c r="Q32" s="667"/>
    </row>
    <row r="33" spans="1:19" ht="15.95" customHeight="1" x14ac:dyDescent="0.25">
      <c r="A33" s="634">
        <f t="shared" si="1"/>
        <v>23</v>
      </c>
      <c r="B33" s="127" t="s">
        <v>304</v>
      </c>
      <c r="C33" s="636"/>
      <c r="D33" s="636"/>
      <c r="E33" s="699"/>
      <c r="F33" s="699"/>
      <c r="G33" s="699"/>
      <c r="H33" s="701"/>
      <c r="I33" s="701"/>
      <c r="J33" s="699"/>
      <c r="K33" s="699"/>
      <c r="L33" s="632"/>
      <c r="N33" s="619" t="s">
        <v>427</v>
      </c>
      <c r="O33" s="667"/>
      <c r="P33" s="643"/>
      <c r="Q33" s="667"/>
    </row>
    <row r="34" spans="1:19" ht="15.95" customHeight="1" x14ac:dyDescent="0.2">
      <c r="A34" s="634">
        <f t="shared" si="1"/>
        <v>24</v>
      </c>
      <c r="B34" s="669"/>
      <c r="C34" s="670" t="s">
        <v>305</v>
      </c>
      <c r="D34" s="671"/>
      <c r="E34" s="710"/>
      <c r="F34" s="710"/>
      <c r="G34" s="701"/>
      <c r="H34" s="725" t="s">
        <v>306</v>
      </c>
      <c r="I34" s="725"/>
      <c r="J34" s="341"/>
      <c r="K34" s="711"/>
      <c r="L34" s="632"/>
      <c r="M34" s="287">
        <f>IF(J34=0,0,K37/J34)</f>
        <v>0</v>
      </c>
      <c r="N34" s="315"/>
      <c r="O34" s="296"/>
      <c r="P34" s="296"/>
      <c r="Q34" s="731"/>
    </row>
    <row r="35" spans="1:19" ht="15.95" customHeight="1" x14ac:dyDescent="0.2">
      <c r="A35" s="634">
        <f t="shared" si="1"/>
        <v>25</v>
      </c>
      <c r="B35" s="669"/>
      <c r="C35" s="313"/>
      <c r="D35" s="164" t="s">
        <v>271</v>
      </c>
      <c r="E35" s="282"/>
      <c r="F35" s="282"/>
      <c r="G35" s="615">
        <f>+E35-F35</f>
        <v>0</v>
      </c>
      <c r="H35" s="294">
        <f>+G35-I35</f>
        <v>0</v>
      </c>
      <c r="I35" s="294">
        <f>+G35/(1+$G$21)</f>
        <v>0</v>
      </c>
      <c r="J35" s="282"/>
      <c r="K35" s="615">
        <f>+I35-J35</f>
        <v>0</v>
      </c>
      <c r="L35" s="632"/>
      <c r="N35" s="729"/>
      <c r="O35" s="736"/>
      <c r="P35" s="736"/>
      <c r="Q35" s="736"/>
      <c r="R35" s="313"/>
    </row>
    <row r="36" spans="1:19" ht="15.95" customHeight="1" x14ac:dyDescent="0.2">
      <c r="A36" s="634">
        <f t="shared" si="1"/>
        <v>26</v>
      </c>
      <c r="B36" s="669"/>
      <c r="D36" s="164" t="s">
        <v>272</v>
      </c>
      <c r="E36" s="282"/>
      <c r="F36" s="294">
        <f>E36</f>
        <v>0</v>
      </c>
      <c r="G36" s="615">
        <f>+H36+I36</f>
        <v>0</v>
      </c>
      <c r="H36" s="294"/>
      <c r="I36" s="294"/>
      <c r="J36" s="282"/>
      <c r="K36" s="615"/>
      <c r="L36" s="632"/>
      <c r="N36" s="734"/>
      <c r="O36" s="735"/>
      <c r="P36" s="733"/>
      <c r="Q36" s="730" t="s">
        <v>266</v>
      </c>
      <c r="R36" s="218"/>
      <c r="S36" s="169"/>
    </row>
    <row r="37" spans="1:19" ht="15.95" customHeight="1" x14ac:dyDescent="0.2">
      <c r="A37" s="634">
        <f t="shared" si="1"/>
        <v>27</v>
      </c>
      <c r="B37" s="669"/>
      <c r="D37" s="164" t="s">
        <v>267</v>
      </c>
      <c r="E37" s="615">
        <f t="shared" ref="E37:K37" si="2">SUM(E35:E36)</f>
        <v>0</v>
      </c>
      <c r="F37" s="617">
        <f t="shared" si="2"/>
        <v>0</v>
      </c>
      <c r="G37" s="617">
        <f t="shared" si="2"/>
        <v>0</v>
      </c>
      <c r="H37" s="674">
        <f t="shared" si="2"/>
        <v>0</v>
      </c>
      <c r="I37" s="674">
        <f t="shared" si="2"/>
        <v>0</v>
      </c>
      <c r="J37" s="294">
        <f t="shared" si="2"/>
        <v>0</v>
      </c>
      <c r="K37" s="617">
        <f t="shared" si="2"/>
        <v>0</v>
      </c>
      <c r="L37" s="632"/>
      <c r="N37" s="284" t="s">
        <v>273</v>
      </c>
      <c r="O37" s="299"/>
      <c r="P37" s="300"/>
      <c r="Q37" s="301">
        <f>K60</f>
        <v>0</v>
      </c>
      <c r="R37" s="218"/>
      <c r="S37" s="675"/>
    </row>
    <row r="38" spans="1:19" ht="15.95" customHeight="1" x14ac:dyDescent="0.2">
      <c r="A38" s="634">
        <f t="shared" si="1"/>
        <v>28</v>
      </c>
      <c r="B38" s="669"/>
      <c r="C38" s="640" t="s">
        <v>307</v>
      </c>
      <c r="D38" s="640"/>
      <c r="E38" s="672"/>
      <c r="F38" s="672"/>
      <c r="G38" s="659"/>
      <c r="H38" s="659"/>
      <c r="I38" s="673"/>
      <c r="J38" s="282"/>
      <c r="K38" s="617"/>
      <c r="L38" s="632"/>
      <c r="N38" s="284" t="s">
        <v>15</v>
      </c>
      <c r="O38" s="299"/>
      <c r="P38" s="300"/>
      <c r="Q38" s="301">
        <f>K61</f>
        <v>0</v>
      </c>
      <c r="R38" s="218"/>
      <c r="S38" s="675"/>
    </row>
    <row r="39" spans="1:19" ht="15.95" customHeight="1" x14ac:dyDescent="0.2">
      <c r="A39" s="634">
        <f t="shared" si="1"/>
        <v>29</v>
      </c>
      <c r="B39" s="669"/>
      <c r="D39" s="164" t="s">
        <v>271</v>
      </c>
      <c r="E39" s="282"/>
      <c r="F39" s="282"/>
      <c r="G39" s="615">
        <f>+E39-F39</f>
        <v>0</v>
      </c>
      <c r="H39" s="294">
        <f>+G39-I39</f>
        <v>0</v>
      </c>
      <c r="I39" s="676">
        <f>+G39/(1+$G$21)</f>
        <v>0</v>
      </c>
      <c r="J39" s="282"/>
      <c r="K39" s="615">
        <f>+I39-J39</f>
        <v>0</v>
      </c>
      <c r="L39" s="632"/>
      <c r="N39" s="284" t="s">
        <v>275</v>
      </c>
      <c r="O39" s="299"/>
      <c r="P39" s="300"/>
      <c r="Q39" s="301">
        <f>K62</f>
        <v>0</v>
      </c>
      <c r="R39" s="218"/>
      <c r="S39" s="675"/>
    </row>
    <row r="40" spans="1:19" ht="15.95" customHeight="1" x14ac:dyDescent="0.2">
      <c r="A40" s="634">
        <f t="shared" si="1"/>
        <v>30</v>
      </c>
      <c r="B40" s="669"/>
      <c r="D40" s="164" t="s">
        <v>272</v>
      </c>
      <c r="E40" s="282"/>
      <c r="F40" s="294">
        <f>E40</f>
        <v>0</v>
      </c>
      <c r="G40" s="615">
        <f>+H40+I40</f>
        <v>0</v>
      </c>
      <c r="H40" s="294"/>
      <c r="I40" s="294"/>
      <c r="J40" s="282"/>
      <c r="K40" s="615"/>
      <c r="L40" s="632"/>
      <c r="N40" s="284" t="s">
        <v>276</v>
      </c>
      <c r="O40" s="299"/>
      <c r="P40" s="300"/>
      <c r="Q40" s="301">
        <f>K63</f>
        <v>0</v>
      </c>
      <c r="R40" s="218"/>
      <c r="S40" s="675"/>
    </row>
    <row r="41" spans="1:19" ht="15.95" customHeight="1" x14ac:dyDescent="0.2">
      <c r="A41" s="634">
        <f t="shared" si="1"/>
        <v>31</v>
      </c>
      <c r="B41" s="669"/>
      <c r="D41" s="164" t="s">
        <v>267</v>
      </c>
      <c r="E41" s="615">
        <f t="shared" ref="E41:K41" si="3">SUM(E39:E40)</f>
        <v>0</v>
      </c>
      <c r="F41" s="617">
        <f t="shared" si="3"/>
        <v>0</v>
      </c>
      <c r="G41" s="617">
        <f t="shared" si="3"/>
        <v>0</v>
      </c>
      <c r="H41" s="674">
        <f t="shared" si="3"/>
        <v>0</v>
      </c>
      <c r="I41" s="674">
        <f t="shared" si="3"/>
        <v>0</v>
      </c>
      <c r="J41" s="294">
        <f t="shared" si="3"/>
        <v>0</v>
      </c>
      <c r="K41" s="617">
        <f t="shared" si="3"/>
        <v>0</v>
      </c>
      <c r="L41" s="632"/>
      <c r="N41" s="284" t="s">
        <v>290</v>
      </c>
      <c r="O41" s="302"/>
      <c r="P41" s="303"/>
      <c r="Q41" s="304">
        <f>K64</f>
        <v>0</v>
      </c>
      <c r="R41" s="313"/>
      <c r="S41" s="675"/>
    </row>
    <row r="42" spans="1:19" ht="15.95" customHeight="1" thickBot="1" x14ac:dyDescent="0.25">
      <c r="A42" s="634">
        <f t="shared" si="1"/>
        <v>32</v>
      </c>
      <c r="B42" s="669"/>
      <c r="C42" s="640" t="s">
        <v>308</v>
      </c>
      <c r="D42" s="640"/>
      <c r="E42" s="672"/>
      <c r="F42" s="672"/>
      <c r="G42" s="677"/>
      <c r="H42" s="305"/>
      <c r="I42" s="673"/>
      <c r="J42" s="282"/>
      <c r="K42" s="617"/>
      <c r="L42" s="632"/>
      <c r="M42" s="287">
        <f>IF(J42=0,0,K45/J42)</f>
        <v>0</v>
      </c>
      <c r="N42" s="285" t="s">
        <v>279</v>
      </c>
      <c r="O42" s="302"/>
      <c r="P42" s="302"/>
      <c r="Q42" s="306">
        <f>K66-K60-K61-K62-K63-K64-K65</f>
        <v>0</v>
      </c>
      <c r="R42" s="313"/>
      <c r="S42" s="675"/>
    </row>
    <row r="43" spans="1:19" ht="15.95" customHeight="1" thickBot="1" x14ac:dyDescent="0.25">
      <c r="A43" s="634">
        <f t="shared" si="1"/>
        <v>33</v>
      </c>
      <c r="B43" s="669"/>
      <c r="D43" s="164" t="s">
        <v>271</v>
      </c>
      <c r="E43" s="282"/>
      <c r="F43" s="282"/>
      <c r="G43" s="615">
        <f>+E43-F43</f>
        <v>0</v>
      </c>
      <c r="H43" s="294">
        <f>+G43-I43</f>
        <v>0</v>
      </c>
      <c r="I43" s="294">
        <f>+G43/(1+$G$21)</f>
        <v>0</v>
      </c>
      <c r="J43" s="282"/>
      <c r="K43" s="615">
        <f>+I43-J43</f>
        <v>0</v>
      </c>
      <c r="L43" s="632"/>
      <c r="N43" s="307" t="s">
        <v>280</v>
      </c>
      <c r="O43" s="308"/>
      <c r="P43" s="308"/>
      <c r="Q43" s="309" t="e">
        <f>(Q37+Q38+Q39+Q40+Q41)/Q42</f>
        <v>#DIV/0!</v>
      </c>
      <c r="R43" s="313"/>
      <c r="S43" s="675"/>
    </row>
    <row r="44" spans="1:19" ht="15.95" customHeight="1" x14ac:dyDescent="0.2">
      <c r="A44" s="634">
        <f t="shared" si="1"/>
        <v>34</v>
      </c>
      <c r="B44" s="669"/>
      <c r="D44" s="164" t="s">
        <v>272</v>
      </c>
      <c r="E44" s="282"/>
      <c r="F44" s="294">
        <f>E44</f>
        <v>0</v>
      </c>
      <c r="G44" s="615">
        <f>+H44+I44</f>
        <v>0</v>
      </c>
      <c r="H44" s="294"/>
      <c r="I44" s="294"/>
      <c r="J44" s="282"/>
      <c r="K44" s="615"/>
      <c r="L44" s="632"/>
      <c r="N44" s="310"/>
      <c r="O44" s="311"/>
      <c r="P44" s="311"/>
      <c r="Q44" s="311"/>
      <c r="R44" s="313"/>
    </row>
    <row r="45" spans="1:19" ht="15.95" customHeight="1" x14ac:dyDescent="0.2">
      <c r="A45" s="634">
        <f t="shared" si="1"/>
        <v>35</v>
      </c>
      <c r="B45" s="669"/>
      <c r="D45" s="164" t="s">
        <v>267</v>
      </c>
      <c r="E45" s="615">
        <f t="shared" ref="E45:K45" si="4">SUM(E43:E44)</f>
        <v>0</v>
      </c>
      <c r="F45" s="617">
        <f t="shared" si="4"/>
        <v>0</v>
      </c>
      <c r="G45" s="617">
        <f t="shared" si="4"/>
        <v>0</v>
      </c>
      <c r="H45" s="674">
        <f t="shared" si="4"/>
        <v>0</v>
      </c>
      <c r="I45" s="674">
        <f t="shared" si="4"/>
        <v>0</v>
      </c>
      <c r="J45" s="294">
        <f t="shared" si="4"/>
        <v>0</v>
      </c>
      <c r="K45" s="617">
        <f t="shared" si="4"/>
        <v>0</v>
      </c>
      <c r="L45" s="632"/>
      <c r="N45" s="312"/>
      <c r="O45" s="311"/>
      <c r="P45" s="311"/>
      <c r="Q45" s="311"/>
      <c r="R45" s="313"/>
    </row>
    <row r="46" spans="1:19" ht="15.95" customHeight="1" x14ac:dyDescent="0.25">
      <c r="A46" s="634">
        <f t="shared" si="1"/>
        <v>36</v>
      </c>
      <c r="B46" s="669"/>
      <c r="C46" s="640" t="s">
        <v>309</v>
      </c>
      <c r="D46" s="640"/>
      <c r="E46" s="672"/>
      <c r="F46" s="672"/>
      <c r="G46" s="659"/>
      <c r="H46" s="659"/>
      <c r="I46" s="672"/>
      <c r="J46" s="282"/>
      <c r="K46" s="617"/>
      <c r="L46" s="632"/>
      <c r="M46" s="287">
        <f>IF(J46=0,0,K49/J46)</f>
        <v>0</v>
      </c>
      <c r="N46" s="650"/>
      <c r="O46" s="666"/>
      <c r="P46" s="666"/>
      <c r="Q46" s="666"/>
    </row>
    <row r="47" spans="1:19" ht="15.95" customHeight="1" x14ac:dyDescent="0.25">
      <c r="A47" s="634">
        <f t="shared" si="1"/>
        <v>37</v>
      </c>
      <c r="B47" s="669"/>
      <c r="D47" s="164" t="s">
        <v>271</v>
      </c>
      <c r="E47" s="282"/>
      <c r="F47" s="282"/>
      <c r="G47" s="615">
        <f>+E47-F47</f>
        <v>0</v>
      </c>
      <c r="H47" s="294">
        <f>+G47-I47</f>
        <v>0</v>
      </c>
      <c r="I47" s="294">
        <f>+G47/(1+$G$21)</f>
        <v>0</v>
      </c>
      <c r="J47" s="282"/>
      <c r="K47" s="615">
        <f>+I47-J47</f>
        <v>0</v>
      </c>
      <c r="L47" s="632"/>
      <c r="N47" s="643"/>
      <c r="O47" s="667"/>
      <c r="P47" s="667"/>
      <c r="Q47" s="667"/>
    </row>
    <row r="48" spans="1:19" ht="15.95" customHeight="1" x14ac:dyDescent="0.25">
      <c r="A48" s="634">
        <f t="shared" si="1"/>
        <v>38</v>
      </c>
      <c r="B48" s="669"/>
      <c r="D48" s="164" t="s">
        <v>272</v>
      </c>
      <c r="E48" s="282"/>
      <c r="F48" s="294">
        <f>E48</f>
        <v>0</v>
      </c>
      <c r="G48" s="615">
        <f>+H48+I48</f>
        <v>0</v>
      </c>
      <c r="H48" s="294"/>
      <c r="I48" s="294"/>
      <c r="J48" s="282"/>
      <c r="K48" s="615"/>
      <c r="L48" s="632"/>
      <c r="N48" s="643"/>
      <c r="O48" s="667"/>
      <c r="P48" s="667"/>
      <c r="Q48" s="667"/>
    </row>
    <row r="49" spans="1:18" ht="15.95" customHeight="1" x14ac:dyDescent="0.25">
      <c r="A49" s="634">
        <f t="shared" si="1"/>
        <v>39</v>
      </c>
      <c r="B49" s="135"/>
      <c r="D49" s="164" t="s">
        <v>267</v>
      </c>
      <c r="E49" s="615">
        <f>SUM(E47:E48)</f>
        <v>0</v>
      </c>
      <c r="F49" s="617">
        <f>F47+F48</f>
        <v>0</v>
      </c>
      <c r="G49" s="617">
        <f>G47+G48</f>
        <v>0</v>
      </c>
      <c r="H49" s="674">
        <f>SUM(H47:H48)</f>
        <v>0</v>
      </c>
      <c r="I49" s="674">
        <f>I47+I48</f>
        <v>0</v>
      </c>
      <c r="J49" s="294">
        <f>J47+J48</f>
        <v>0</v>
      </c>
      <c r="K49" s="617">
        <f>SUM(K47:K48)</f>
        <v>0</v>
      </c>
      <c r="L49" s="632"/>
      <c r="M49" s="313"/>
      <c r="N49" s="649"/>
      <c r="O49" s="666"/>
      <c r="P49" s="666"/>
      <c r="Q49" s="666"/>
    </row>
    <row r="50" spans="1:18" ht="16.5" customHeight="1" x14ac:dyDescent="0.2">
      <c r="A50" s="634">
        <f t="shared" si="1"/>
        <v>40</v>
      </c>
      <c r="B50" s="127" t="s">
        <v>282</v>
      </c>
      <c r="C50" s="636"/>
      <c r="D50" s="636"/>
      <c r="E50" s="699"/>
      <c r="F50" s="700" t="s">
        <v>283</v>
      </c>
      <c r="G50" s="279"/>
      <c r="H50" s="701"/>
      <c r="I50" s="701"/>
      <c r="J50" s="699"/>
      <c r="K50" s="699"/>
      <c r="L50" s="632"/>
      <c r="M50" s="313"/>
      <c r="N50" s="315"/>
      <c r="O50" s="316"/>
      <c r="P50" s="316"/>
      <c r="Q50" s="317"/>
      <c r="R50" s="313"/>
    </row>
    <row r="51" spans="1:18" ht="15.95" customHeight="1" x14ac:dyDescent="0.2">
      <c r="A51" s="634">
        <f t="shared" si="1"/>
        <v>41</v>
      </c>
      <c r="B51" s="680"/>
      <c r="C51" s="636"/>
      <c r="D51" s="636" t="s">
        <v>271</v>
      </c>
      <c r="E51" s="282"/>
      <c r="F51" s="282"/>
      <c r="G51" s="615">
        <f>+E51-F51</f>
        <v>0</v>
      </c>
      <c r="H51" s="294">
        <f>+G51-I51</f>
        <v>0</v>
      </c>
      <c r="I51" s="294">
        <f>+G51/(1+$G$50)</f>
        <v>0</v>
      </c>
      <c r="J51" s="282"/>
      <c r="K51" s="615">
        <f>+I51-J51</f>
        <v>0</v>
      </c>
      <c r="L51" s="632"/>
      <c r="M51" s="313"/>
      <c r="N51" s="313"/>
      <c r="O51" s="318"/>
      <c r="P51" s="319"/>
      <c r="Q51" s="320"/>
      <c r="R51" s="313"/>
    </row>
    <row r="52" spans="1:18" ht="15.95" customHeight="1" x14ac:dyDescent="0.2">
      <c r="A52" s="634">
        <f t="shared" si="1"/>
        <v>42</v>
      </c>
      <c r="B52" s="669"/>
      <c r="D52" s="164" t="s">
        <v>272</v>
      </c>
      <c r="E52" s="282"/>
      <c r="F52" s="294">
        <f>E52</f>
        <v>0</v>
      </c>
      <c r="G52" s="615">
        <f>+H52+I52</f>
        <v>0</v>
      </c>
      <c r="H52" s="294"/>
      <c r="I52" s="294"/>
      <c r="J52" s="282"/>
      <c r="K52" s="615"/>
      <c r="L52" s="632"/>
      <c r="M52" s="313"/>
      <c r="N52" s="321"/>
      <c r="O52" s="311"/>
      <c r="P52" s="311"/>
      <c r="Q52" s="311"/>
      <c r="R52" s="313"/>
    </row>
    <row r="53" spans="1:18" ht="15.95" customHeight="1" x14ac:dyDescent="0.2">
      <c r="A53" s="634">
        <f t="shared" si="1"/>
        <v>43</v>
      </c>
      <c r="B53" s="135"/>
      <c r="D53" s="164" t="s">
        <v>267</v>
      </c>
      <c r="E53" s="615">
        <f>SUM(E51:E52)</f>
        <v>0</v>
      </c>
      <c r="F53" s="617">
        <f>F51+F52</f>
        <v>0</v>
      </c>
      <c r="G53" s="617">
        <f>G51+G52</f>
        <v>0</v>
      </c>
      <c r="H53" s="674">
        <f>SUM(H51:H52)</f>
        <v>0</v>
      </c>
      <c r="I53" s="674">
        <f>I51+I52</f>
        <v>0</v>
      </c>
      <c r="J53" s="294">
        <f>J51+J52</f>
        <v>0</v>
      </c>
      <c r="K53" s="617">
        <f>SUM(K51:K52)</f>
        <v>0</v>
      </c>
      <c r="L53" s="632"/>
      <c r="M53" s="313"/>
      <c r="N53" s="321"/>
      <c r="O53" s="311"/>
      <c r="P53" s="322"/>
      <c r="Q53" s="311"/>
      <c r="R53" s="313"/>
    </row>
    <row r="54" spans="1:18" ht="15.95" customHeight="1" x14ac:dyDescent="0.2">
      <c r="A54" s="634">
        <f t="shared" si="1"/>
        <v>44</v>
      </c>
      <c r="B54" s="681" t="s">
        <v>284</v>
      </c>
      <c r="C54" s="636"/>
      <c r="D54" s="636"/>
      <c r="E54" s="282"/>
      <c r="F54" s="282"/>
      <c r="G54" s="615">
        <f>+E54-F54</f>
        <v>0</v>
      </c>
      <c r="H54" s="294">
        <f>+G54-I54</f>
        <v>0</v>
      </c>
      <c r="I54" s="294">
        <f>+G54/(1+$G$21)</f>
        <v>0</v>
      </c>
      <c r="J54" s="282"/>
      <c r="K54" s="615">
        <f>+I54-J54</f>
        <v>0</v>
      </c>
      <c r="L54" s="632"/>
      <c r="M54" s="313"/>
      <c r="N54" s="321"/>
      <c r="O54" s="311"/>
      <c r="P54" s="322"/>
      <c r="Q54" s="311"/>
      <c r="R54" s="313"/>
    </row>
    <row r="55" spans="1:18" ht="15.95" customHeight="1" x14ac:dyDescent="0.2">
      <c r="A55" s="634">
        <f t="shared" si="1"/>
        <v>45</v>
      </c>
      <c r="B55" s="127" t="s">
        <v>285</v>
      </c>
      <c r="C55" s="636"/>
      <c r="D55" s="636"/>
      <c r="E55" s="699"/>
      <c r="F55" s="700" t="s">
        <v>286</v>
      </c>
      <c r="G55" s="279">
        <v>7.0000000000000007E-2</v>
      </c>
      <c r="H55" s="701"/>
      <c r="I55" s="701"/>
      <c r="J55" s="699"/>
      <c r="K55" s="699"/>
      <c r="L55" s="632"/>
      <c r="M55" s="313"/>
      <c r="N55" s="310"/>
      <c r="O55" s="311"/>
      <c r="P55" s="311"/>
      <c r="Q55" s="311"/>
      <c r="R55" s="313"/>
    </row>
    <row r="56" spans="1:18" ht="15.95" customHeight="1" x14ac:dyDescent="0.2">
      <c r="A56" s="634">
        <f t="shared" si="1"/>
        <v>46</v>
      </c>
      <c r="B56" s="680"/>
      <c r="C56" s="636"/>
      <c r="D56" s="636" t="s">
        <v>287</v>
      </c>
      <c r="E56" s="282"/>
      <c r="F56" s="294">
        <f>E56</f>
        <v>0</v>
      </c>
      <c r="G56" s="615">
        <f>+E56-F56</f>
        <v>0</v>
      </c>
      <c r="H56" s="294">
        <f>+G56-I56</f>
        <v>0</v>
      </c>
      <c r="I56" s="682">
        <f>+G56/(1+G55)</f>
        <v>0</v>
      </c>
      <c r="J56" s="294"/>
      <c r="K56" s="615"/>
      <c r="L56" s="632"/>
      <c r="M56" s="313"/>
      <c r="N56" s="312"/>
      <c r="O56" s="311"/>
      <c r="P56" s="311"/>
      <c r="Q56" s="311"/>
      <c r="R56" s="313"/>
    </row>
    <row r="57" spans="1:18" ht="15.95" customHeight="1" x14ac:dyDescent="0.2">
      <c r="A57" s="634">
        <f t="shared" si="1"/>
        <v>47</v>
      </c>
      <c r="B57" s="669"/>
      <c r="D57" s="164" t="s">
        <v>288</v>
      </c>
      <c r="E57" s="282"/>
      <c r="F57" s="294">
        <f>E57</f>
        <v>0</v>
      </c>
      <c r="G57" s="615">
        <f>+E57-F57</f>
        <v>0</v>
      </c>
      <c r="H57" s="294">
        <f>+G57-I57</f>
        <v>0</v>
      </c>
      <c r="I57" s="682">
        <f>+G57/(1+G55)</f>
        <v>0</v>
      </c>
      <c r="J57" s="294"/>
      <c r="K57" s="615"/>
      <c r="L57" s="632"/>
      <c r="M57" s="313"/>
      <c r="N57" s="313"/>
      <c r="O57" s="313"/>
      <c r="P57" s="313"/>
      <c r="Q57" s="313"/>
    </row>
    <row r="58" spans="1:18" ht="15.95" customHeight="1" x14ac:dyDescent="0.2">
      <c r="A58" s="634">
        <f t="shared" si="1"/>
        <v>48</v>
      </c>
      <c r="B58" s="135"/>
      <c r="D58" s="164" t="s">
        <v>267</v>
      </c>
      <c r="E58" s="615">
        <f>SUM(E56:E57)</f>
        <v>0</v>
      </c>
      <c r="F58" s="617">
        <f>F56+F57</f>
        <v>0</v>
      </c>
      <c r="G58" s="617">
        <f>G56+G57</f>
        <v>0</v>
      </c>
      <c r="H58" s="674">
        <f>SUM(H56:H57)</f>
        <v>0</v>
      </c>
      <c r="I58" s="674">
        <f>I56+I57</f>
        <v>0</v>
      </c>
      <c r="J58" s="294">
        <f>J56+J57</f>
        <v>0</v>
      </c>
      <c r="K58" s="615"/>
      <c r="L58" s="632"/>
      <c r="M58" s="313"/>
      <c r="N58" s="313"/>
      <c r="O58" s="313"/>
      <c r="P58" s="313"/>
      <c r="Q58" s="313"/>
    </row>
    <row r="59" spans="1:18" ht="15.95" customHeight="1" x14ac:dyDescent="0.2">
      <c r="A59" s="634">
        <f t="shared" si="1"/>
        <v>49</v>
      </c>
      <c r="B59" s="127" t="s">
        <v>289</v>
      </c>
      <c r="C59" s="636"/>
      <c r="D59" s="636"/>
      <c r="E59" s="699"/>
      <c r="F59" s="699"/>
      <c r="G59" s="699"/>
      <c r="H59" s="701"/>
      <c r="I59" s="701"/>
      <c r="J59" s="699"/>
      <c r="K59" s="699"/>
      <c r="L59" s="632"/>
    </row>
    <row r="60" spans="1:18" ht="15.95" customHeight="1" x14ac:dyDescent="0.2">
      <c r="A60" s="634">
        <f t="shared" si="1"/>
        <v>50</v>
      </c>
      <c r="B60" s="680"/>
      <c r="C60" s="636"/>
      <c r="D60" s="702" t="s">
        <v>273</v>
      </c>
      <c r="E60" s="282"/>
      <c r="F60" s="294"/>
      <c r="G60" s="615">
        <f>E60-F60</f>
        <v>0</v>
      </c>
      <c r="H60" s="294">
        <f>G60-I60</f>
        <v>0</v>
      </c>
      <c r="I60" s="294">
        <f>+G60/(1+$G$21)</f>
        <v>0</v>
      </c>
      <c r="J60" s="282"/>
      <c r="K60" s="615">
        <f>I60-J60</f>
        <v>0</v>
      </c>
      <c r="L60" s="632"/>
    </row>
    <row r="61" spans="1:18" ht="15.95" customHeight="1" x14ac:dyDescent="0.2">
      <c r="A61" s="634">
        <f t="shared" si="1"/>
        <v>51</v>
      </c>
      <c r="B61" s="669"/>
      <c r="D61" s="712" t="s">
        <v>15</v>
      </c>
      <c r="E61" s="282"/>
      <c r="F61" s="294"/>
      <c r="G61" s="615">
        <f>E61-F61</f>
        <v>0</v>
      </c>
      <c r="H61" s="294">
        <f>G61-I61</f>
        <v>0</v>
      </c>
      <c r="I61" s="294">
        <f>+G61/(1+$G$21)</f>
        <v>0</v>
      </c>
      <c r="J61" s="282"/>
      <c r="K61" s="615">
        <f>I61-J61</f>
        <v>0</v>
      </c>
      <c r="L61" s="632"/>
      <c r="N61" s="325"/>
      <c r="O61" s="313"/>
    </row>
    <row r="62" spans="1:18" ht="15.95" customHeight="1" x14ac:dyDescent="0.2">
      <c r="A62" s="634">
        <f t="shared" si="1"/>
        <v>52</v>
      </c>
      <c r="B62" s="135"/>
      <c r="D62" s="713" t="s">
        <v>275</v>
      </c>
      <c r="E62" s="282"/>
      <c r="F62" s="294"/>
      <c r="G62" s="615">
        <f>E62-F62</f>
        <v>0</v>
      </c>
      <c r="H62" s="294">
        <f>G62-I62</f>
        <v>0</v>
      </c>
      <c r="I62" s="294">
        <f>+G62/(1+$G$21)</f>
        <v>0</v>
      </c>
      <c r="J62" s="282"/>
      <c r="K62" s="615">
        <f>I62-J62</f>
        <v>0</v>
      </c>
      <c r="L62" s="632"/>
      <c r="N62" s="313"/>
    </row>
    <row r="63" spans="1:18" ht="15.95" customHeight="1" x14ac:dyDescent="0.2">
      <c r="A63" s="634">
        <f t="shared" si="1"/>
        <v>53</v>
      </c>
      <c r="B63" s="669"/>
      <c r="D63" s="702" t="s">
        <v>276</v>
      </c>
      <c r="E63" s="282"/>
      <c r="F63" s="294"/>
      <c r="G63" s="615">
        <f>E63-F63</f>
        <v>0</v>
      </c>
      <c r="H63" s="282"/>
      <c r="I63" s="294">
        <f>G63-H63</f>
        <v>0</v>
      </c>
      <c r="J63" s="282"/>
      <c r="K63" s="615">
        <f>I63-J63</f>
        <v>0</v>
      </c>
      <c r="L63" s="632"/>
    </row>
    <row r="64" spans="1:18" ht="15.95" customHeight="1" x14ac:dyDescent="0.2">
      <c r="A64" s="634">
        <f t="shared" si="1"/>
        <v>54</v>
      </c>
      <c r="B64" s="218"/>
      <c r="D64" s="702" t="s">
        <v>290</v>
      </c>
      <c r="E64" s="282"/>
      <c r="F64" s="294"/>
      <c r="G64" s="615">
        <f>E64-F64</f>
        <v>0</v>
      </c>
      <c r="H64" s="294">
        <f>G64-I64</f>
        <v>0</v>
      </c>
      <c r="I64" s="294">
        <f>+G64/(1+$G$21)</f>
        <v>0</v>
      </c>
      <c r="J64" s="282"/>
      <c r="K64" s="615">
        <f>I64-J64</f>
        <v>0</v>
      </c>
      <c r="L64" s="632"/>
      <c r="N64" s="325"/>
    </row>
    <row r="65" spans="1:13" ht="15.95" customHeight="1" x14ac:dyDescent="0.2">
      <c r="A65" s="634">
        <f t="shared" si="1"/>
        <v>55</v>
      </c>
      <c r="B65" s="669"/>
      <c r="D65" s="714"/>
      <c r="E65" s="282"/>
      <c r="F65" s="294">
        <f>+E65</f>
        <v>0</v>
      </c>
      <c r="G65" s="615">
        <f>+H65+I65</f>
        <v>0</v>
      </c>
      <c r="H65" s="294"/>
      <c r="I65" s="294"/>
      <c r="J65" s="294"/>
      <c r="K65" s="615"/>
      <c r="L65" s="632"/>
    </row>
    <row r="66" spans="1:13" ht="15.95" customHeight="1" x14ac:dyDescent="0.2">
      <c r="A66" s="684">
        <f t="shared" si="1"/>
        <v>56</v>
      </c>
      <c r="B66" s="685" t="s">
        <v>291</v>
      </c>
      <c r="C66" s="686"/>
      <c r="D66" s="706"/>
      <c r="E66" s="687">
        <f t="shared" ref="E66:J66" si="5">E23+E24+E26+E28+E30+E32+E37+E41+E45+E49+E53+E54+E58+SUM(E60:E65)</f>
        <v>0</v>
      </c>
      <c r="F66" s="688">
        <f t="shared" si="5"/>
        <v>0</v>
      </c>
      <c r="G66" s="688">
        <f t="shared" si="5"/>
        <v>0</v>
      </c>
      <c r="H66" s="689">
        <f t="shared" si="5"/>
        <v>0</v>
      </c>
      <c r="I66" s="689">
        <f t="shared" si="5"/>
        <v>0</v>
      </c>
      <c r="J66" s="690">
        <f t="shared" si="5"/>
        <v>0</v>
      </c>
      <c r="K66" s="691">
        <f>K23+K24+K26+K28+K30+K32+K37+K41+K45+K49+K53+K54+K60+K61+K62+K63+K64</f>
        <v>0</v>
      </c>
      <c r="L66" s="632"/>
    </row>
    <row r="67" spans="1:13" x14ac:dyDescent="0.2">
      <c r="A67" s="47"/>
      <c r="B67" s="627"/>
      <c r="C67" s="627"/>
      <c r="D67" s="627"/>
      <c r="E67" s="692"/>
      <c r="F67" s="692"/>
      <c r="G67" s="692"/>
      <c r="H67" s="692"/>
      <c r="I67" s="692"/>
      <c r="J67" s="692"/>
      <c r="K67" s="692"/>
    </row>
    <row r="68" spans="1:13" x14ac:dyDescent="0.2">
      <c r="A68" s="693"/>
      <c r="E68" s="694"/>
      <c r="F68" s="694"/>
      <c r="G68" s="694"/>
      <c r="H68" s="694"/>
      <c r="I68" s="694"/>
      <c r="J68" s="694"/>
      <c r="K68" s="694"/>
    </row>
    <row r="69" spans="1:13" x14ac:dyDescent="0.2">
      <c r="A69" s="693"/>
      <c r="E69" s="694"/>
      <c r="F69" s="694"/>
      <c r="G69" s="694"/>
      <c r="H69" s="694"/>
      <c r="I69" s="694"/>
      <c r="J69" s="694"/>
      <c r="K69" s="694"/>
    </row>
    <row r="70" spans="1:13" x14ac:dyDescent="0.2">
      <c r="A70" s="693"/>
      <c r="E70" s="694"/>
      <c r="F70" s="694"/>
      <c r="G70" s="694"/>
      <c r="H70" s="694"/>
      <c r="I70" s="694"/>
      <c r="J70" s="694"/>
      <c r="K70" s="694"/>
      <c r="M70" s="695"/>
    </row>
    <row r="71" spans="1:13" ht="37.5" customHeight="1" x14ac:dyDescent="0.2">
      <c r="A71" s="693"/>
      <c r="E71" s="694"/>
      <c r="F71" s="694"/>
      <c r="G71" s="694"/>
      <c r="H71" s="694"/>
      <c r="I71" s="694"/>
      <c r="J71" s="694"/>
      <c r="K71" s="694"/>
    </row>
    <row r="72" spans="1:13" x14ac:dyDescent="0.2">
      <c r="A72" s="693"/>
      <c r="E72" s="694"/>
      <c r="F72" s="694"/>
      <c r="G72" s="694"/>
      <c r="H72" s="694"/>
      <c r="I72" s="694"/>
      <c r="J72" s="694"/>
      <c r="K72" s="694"/>
    </row>
    <row r="73" spans="1:13" x14ac:dyDescent="0.2">
      <c r="A73" s="693"/>
      <c r="E73" s="694"/>
      <c r="F73" s="694"/>
      <c r="G73" s="694"/>
      <c r="H73" s="694"/>
      <c r="I73" s="694"/>
      <c r="J73" s="694"/>
      <c r="K73" s="694"/>
    </row>
    <row r="74" spans="1:13" x14ac:dyDescent="0.2">
      <c r="A74" s="693"/>
      <c r="E74" s="694"/>
      <c r="F74" s="694"/>
      <c r="G74" s="694"/>
      <c r="H74" s="694"/>
      <c r="I74" s="694"/>
      <c r="J74" s="694"/>
      <c r="K74" s="694"/>
    </row>
    <row r="75" spans="1:13" x14ac:dyDescent="0.2">
      <c r="A75" s="693"/>
      <c r="E75" s="694"/>
      <c r="F75" s="694"/>
      <c r="G75" s="694"/>
      <c r="H75" s="694"/>
      <c r="I75" s="694"/>
      <c r="J75" s="694"/>
      <c r="K75" s="694"/>
    </row>
    <row r="76" spans="1:13" x14ac:dyDescent="0.2">
      <c r="A76" s="693"/>
      <c r="E76" s="694"/>
      <c r="F76" s="694"/>
      <c r="G76" s="694"/>
      <c r="H76" s="694"/>
      <c r="I76" s="694"/>
      <c r="J76" s="694"/>
      <c r="K76" s="694"/>
    </row>
    <row r="77" spans="1:13" x14ac:dyDescent="0.2">
      <c r="A77" s="693"/>
      <c r="E77" s="694"/>
      <c r="F77" s="694"/>
      <c r="G77" s="694"/>
      <c r="H77" s="694"/>
      <c r="I77" s="694"/>
      <c r="J77" s="694"/>
      <c r="K77" s="694"/>
    </row>
    <row r="78" spans="1:13" x14ac:dyDescent="0.2">
      <c r="A78" s="693"/>
      <c r="E78" s="694"/>
      <c r="F78" s="694"/>
      <c r="G78" s="694"/>
      <c r="H78" s="694"/>
      <c r="I78" s="694"/>
      <c r="J78" s="694"/>
      <c r="K78" s="694"/>
    </row>
    <row r="79" spans="1:13" x14ac:dyDescent="0.2">
      <c r="A79" s="693"/>
      <c r="E79" s="694"/>
      <c r="F79" s="694"/>
      <c r="G79" s="694"/>
      <c r="H79" s="694"/>
      <c r="I79" s="694"/>
      <c r="J79" s="694"/>
      <c r="K79" s="694"/>
    </row>
    <row r="80" spans="1:13" x14ac:dyDescent="0.2">
      <c r="A80" s="693"/>
      <c r="E80" s="694"/>
      <c r="F80" s="694"/>
      <c r="G80" s="694"/>
      <c r="H80" s="694"/>
      <c r="I80" s="694"/>
      <c r="J80" s="694"/>
      <c r="K80" s="694"/>
    </row>
    <row r="81" spans="1:11" x14ac:dyDescent="0.2">
      <c r="A81" s="693"/>
      <c r="E81" s="694"/>
      <c r="F81" s="694"/>
      <c r="G81" s="694"/>
      <c r="H81" s="694"/>
      <c r="I81" s="694"/>
      <c r="J81" s="694"/>
      <c r="K81" s="694"/>
    </row>
    <row r="82" spans="1:11" x14ac:dyDescent="0.2">
      <c r="A82" s="693"/>
      <c r="E82" s="694"/>
      <c r="F82" s="694"/>
      <c r="G82" s="694"/>
      <c r="H82" s="694"/>
      <c r="I82" s="694"/>
      <c r="J82" s="694"/>
      <c r="K82" s="694"/>
    </row>
    <row r="83" spans="1:11" x14ac:dyDescent="0.2">
      <c r="A83" s="693"/>
      <c r="E83" s="694"/>
      <c r="F83" s="694"/>
      <c r="G83" s="694"/>
      <c r="H83" s="694"/>
      <c r="I83" s="694"/>
      <c r="J83" s="694"/>
      <c r="K83" s="694"/>
    </row>
    <row r="84" spans="1:11" x14ac:dyDescent="0.2">
      <c r="A84" s="693"/>
    </row>
    <row r="85" spans="1:11" x14ac:dyDescent="0.2">
      <c r="A85" s="693"/>
    </row>
    <row r="86" spans="1:11" x14ac:dyDescent="0.2">
      <c r="A86" s="693"/>
    </row>
    <row r="87" spans="1:11" x14ac:dyDescent="0.2">
      <c r="A87" s="693"/>
    </row>
    <row r="88" spans="1:11" x14ac:dyDescent="0.2">
      <c r="A88" s="693"/>
    </row>
    <row r="89" spans="1:11" x14ac:dyDescent="0.2">
      <c r="A89" s="693"/>
    </row>
    <row r="90" spans="1:11" x14ac:dyDescent="0.2">
      <c r="A90" s="693"/>
    </row>
    <row r="91" spans="1:11" x14ac:dyDescent="0.2">
      <c r="A91" s="693"/>
    </row>
    <row r="92" spans="1:11" x14ac:dyDescent="0.2">
      <c r="A92" s="693"/>
    </row>
    <row r="93" spans="1:11" x14ac:dyDescent="0.2">
      <c r="A93" s="693"/>
    </row>
    <row r="94" spans="1:11" x14ac:dyDescent="0.2">
      <c r="A94" s="693"/>
    </row>
    <row r="95" spans="1:11" x14ac:dyDescent="0.2">
      <c r="A95" s="693"/>
    </row>
    <row r="96" spans="1:11" x14ac:dyDescent="0.2">
      <c r="A96" s="693"/>
    </row>
    <row r="97" spans="1:1" x14ac:dyDescent="0.2">
      <c r="A97" s="693"/>
    </row>
    <row r="98" spans="1:1" x14ac:dyDescent="0.2">
      <c r="A98" s="693"/>
    </row>
    <row r="99" spans="1:1" x14ac:dyDescent="0.2">
      <c r="A99" s="693"/>
    </row>
    <row r="100" spans="1:1" x14ac:dyDescent="0.2">
      <c r="A100" s="693"/>
    </row>
    <row r="101" spans="1:1" x14ac:dyDescent="0.2">
      <c r="A101" s="693"/>
    </row>
    <row r="102" spans="1:1" x14ac:dyDescent="0.2">
      <c r="A102" s="693"/>
    </row>
    <row r="103" spans="1:1" x14ac:dyDescent="0.2">
      <c r="A103" s="693"/>
    </row>
    <row r="104" spans="1:1" x14ac:dyDescent="0.2">
      <c r="A104" s="693"/>
    </row>
    <row r="105" spans="1:1" x14ac:dyDescent="0.2">
      <c r="A105" s="693"/>
    </row>
    <row r="106" spans="1:1" x14ac:dyDescent="0.2">
      <c r="A106" s="693"/>
    </row>
    <row r="107" spans="1:1" x14ac:dyDescent="0.2">
      <c r="A107" s="693"/>
    </row>
    <row r="108" spans="1:1" x14ac:dyDescent="0.2">
      <c r="A108" s="693"/>
    </row>
    <row r="109" spans="1:1" x14ac:dyDescent="0.2">
      <c r="A109" s="693"/>
    </row>
    <row r="110" spans="1:1" x14ac:dyDescent="0.2">
      <c r="A110" s="693"/>
    </row>
    <row r="111" spans="1:1" x14ac:dyDescent="0.2">
      <c r="A111" s="693"/>
    </row>
    <row r="112" spans="1:1" x14ac:dyDescent="0.2">
      <c r="A112" s="693"/>
    </row>
    <row r="113" spans="1:1" x14ac:dyDescent="0.2">
      <c r="A113" s="693"/>
    </row>
    <row r="114" spans="1:1" x14ac:dyDescent="0.2">
      <c r="A114" s="693"/>
    </row>
    <row r="115" spans="1:1" x14ac:dyDescent="0.2">
      <c r="A115" s="693"/>
    </row>
  </sheetData>
  <sheetProtection selectLockedCells="1"/>
  <mergeCells count="2">
    <mergeCell ref="B2:K2"/>
    <mergeCell ref="H34:I34"/>
  </mergeCells>
  <dataValidations count="1">
    <dataValidation type="whole" allowBlank="1" showErrorMessage="1" errorTitle="Unzulässig" error="Nur &gt;0&lt;_x000a_      leer  oder_x000a_      &gt;1&lt;  ist zulässig." sqref="E5:E16 K5:K12" xr:uid="{00000000-0002-0000-0700-000000000000}">
      <formula1>0</formula1>
      <formula2>1</formula2>
    </dataValidation>
  </dataValidations>
  <printOptions horizontalCentered="1" verticalCentered="1"/>
  <pageMargins left="0.59027777777777779" right="0.59027777777777779" top="0.39374999999999999" bottom="0.39374999999999999" header="0.51180555555555551" footer="0.51180555555555551"/>
  <pageSetup paperSize="9" scale="70" firstPageNumber="0" orientation="portrait" horizontalDpi="300" verticalDpi="300" r:id="rId1"/>
  <headerFooter alignWithMargins="0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8"/>
  <sheetViews>
    <sheetView showGridLines="0" showZeros="0" topLeftCell="A19" zoomScaleNormal="100" workbookViewId="0">
      <selection activeCell="E18" sqref="E18"/>
    </sheetView>
  </sheetViews>
  <sheetFormatPr baseColWidth="10" defaultColWidth="8.6640625" defaultRowHeight="23.25" x14ac:dyDescent="0.35"/>
  <cols>
    <col min="1" max="1" width="3.6640625" style="342" customWidth="1"/>
    <col min="2" max="2" width="31.6640625" style="342" customWidth="1"/>
    <col min="3" max="7" width="12.21875" style="342" customWidth="1"/>
    <col min="8" max="8" width="4.5546875" style="342" customWidth="1"/>
    <col min="9" max="16384" width="8.6640625" style="167"/>
  </cols>
  <sheetData>
    <row r="1" spans="1:14" ht="27" x14ac:dyDescent="0.5">
      <c r="A1" s="343" t="s">
        <v>14</v>
      </c>
      <c r="B1" s="266"/>
      <c r="C1" s="344" t="s">
        <v>57</v>
      </c>
      <c r="D1" s="266"/>
      <c r="E1" s="266"/>
      <c r="F1" s="266"/>
      <c r="G1" s="265" t="s">
        <v>8</v>
      </c>
    </row>
    <row r="2" spans="1:14" x14ac:dyDescent="0.35">
      <c r="A2" s="345"/>
      <c r="B2" s="346"/>
      <c r="C2" s="347" t="s">
        <v>310</v>
      </c>
      <c r="D2" s="346"/>
      <c r="E2" s="346"/>
      <c r="F2" s="346"/>
      <c r="G2" s="346"/>
      <c r="H2" s="348"/>
    </row>
    <row r="3" spans="1:14" x14ac:dyDescent="0.35">
      <c r="A3" s="349">
        <f>'I 3 a'!A3</f>
        <v>0</v>
      </c>
      <c r="B3" s="268"/>
      <c r="C3" s="268"/>
      <c r="D3" s="268"/>
      <c r="E3" s="268"/>
      <c r="F3" s="269" t="s">
        <v>153</v>
      </c>
      <c r="G3" s="350">
        <f>'I 1'!L6</f>
        <v>0</v>
      </c>
      <c r="H3" s="338"/>
      <c r="I3" s="351"/>
    </row>
    <row r="4" spans="1:14" x14ac:dyDescent="0.35">
      <c r="A4" s="352"/>
      <c r="B4" s="288"/>
      <c r="C4" s="288"/>
      <c r="D4" s="288"/>
      <c r="E4" s="353"/>
      <c r="F4" s="354" t="s">
        <v>66</v>
      </c>
      <c r="G4" s="355">
        <f>'I 1'!I5</f>
        <v>0</v>
      </c>
      <c r="H4" s="353"/>
    </row>
    <row r="5" spans="1:14" x14ac:dyDescent="0.35">
      <c r="A5" s="352"/>
      <c r="B5" s="288"/>
      <c r="C5" s="333" t="s">
        <v>263</v>
      </c>
      <c r="D5" s="275"/>
      <c r="E5" s="353"/>
      <c r="F5" s="324"/>
      <c r="G5" s="356"/>
      <c r="H5" s="357"/>
    </row>
    <row r="6" spans="1:14" ht="19.149999999999999" customHeight="1" x14ac:dyDescent="0.35">
      <c r="A6" s="273">
        <v>1</v>
      </c>
      <c r="B6" s="358" t="s">
        <v>311</v>
      </c>
      <c r="C6" s="359">
        <f>C7+C15</f>
        <v>0</v>
      </c>
      <c r="D6" s="275"/>
      <c r="E6" s="353"/>
      <c r="F6" s="324"/>
      <c r="G6" s="356"/>
      <c r="H6" s="357"/>
    </row>
    <row r="7" spans="1:14" ht="19.149999999999999" customHeight="1" x14ac:dyDescent="0.35">
      <c r="A7" s="273">
        <f t="shared" ref="A7:A52" si="0">A6+1</f>
        <v>2</v>
      </c>
      <c r="B7" s="358" t="s">
        <v>312</v>
      </c>
      <c r="C7" s="359">
        <f>SUM(C8:C14)</f>
        <v>0</v>
      </c>
      <c r="D7" s="275"/>
      <c r="E7" s="353"/>
      <c r="F7" s="324"/>
      <c r="G7" s="356"/>
      <c r="H7" s="360"/>
      <c r="I7" s="263"/>
      <c r="J7" s="263"/>
      <c r="K7" s="263"/>
      <c r="L7" s="263"/>
      <c r="M7" s="263"/>
      <c r="N7" s="263"/>
    </row>
    <row r="8" spans="1:14" ht="19.149999999999999" customHeight="1" x14ac:dyDescent="0.35">
      <c r="A8" s="273">
        <f t="shared" si="0"/>
        <v>3</v>
      </c>
      <c r="B8" s="323" t="s">
        <v>313</v>
      </c>
      <c r="C8" s="361"/>
      <c r="D8" s="275"/>
      <c r="E8" s="353"/>
      <c r="F8" s="324"/>
      <c r="G8" s="356"/>
      <c r="H8" s="288"/>
      <c r="I8" s="326"/>
      <c r="J8" s="263"/>
      <c r="K8" s="263"/>
      <c r="L8" s="263"/>
      <c r="M8" s="263"/>
      <c r="N8" s="263"/>
    </row>
    <row r="9" spans="1:14" ht="19.149999999999999" customHeight="1" x14ac:dyDescent="0.35">
      <c r="A9" s="273">
        <f t="shared" si="0"/>
        <v>4</v>
      </c>
      <c r="B9" s="275" t="s">
        <v>314</v>
      </c>
      <c r="C9" s="361"/>
      <c r="D9" s="362"/>
      <c r="E9" s="363"/>
      <c r="F9" s="288"/>
      <c r="G9" s="356"/>
      <c r="H9" s="360"/>
      <c r="I9" s="364"/>
      <c r="J9" s="263"/>
      <c r="K9" s="263"/>
      <c r="L9" s="263"/>
      <c r="M9" s="263"/>
      <c r="N9" s="263"/>
    </row>
    <row r="10" spans="1:14" ht="19.149999999999999" customHeight="1" x14ac:dyDescent="0.35">
      <c r="A10" s="273">
        <f t="shared" si="0"/>
        <v>5</v>
      </c>
      <c r="B10" s="275" t="s">
        <v>315</v>
      </c>
      <c r="C10" s="361"/>
      <c r="D10" s="362"/>
      <c r="E10" s="338"/>
      <c r="F10" s="288"/>
      <c r="G10" s="356"/>
      <c r="H10" s="360"/>
      <c r="I10" s="364"/>
      <c r="J10" s="263"/>
      <c r="K10" s="263"/>
      <c r="L10" s="263"/>
      <c r="M10" s="263"/>
      <c r="N10" s="263"/>
    </row>
    <row r="11" spans="1:14" ht="19.149999999999999" customHeight="1" x14ac:dyDescent="0.35">
      <c r="A11" s="273">
        <f t="shared" si="0"/>
        <v>6</v>
      </c>
      <c r="B11" s="275" t="s">
        <v>316</v>
      </c>
      <c r="C11" s="361"/>
      <c r="D11" s="362"/>
      <c r="E11" s="338"/>
      <c r="F11" s="288"/>
      <c r="G11" s="356"/>
      <c r="H11" s="288"/>
      <c r="I11" s="263"/>
      <c r="J11" s="263"/>
      <c r="K11" s="263"/>
      <c r="L11" s="263"/>
      <c r="M11" s="263"/>
      <c r="N11" s="263"/>
    </row>
    <row r="12" spans="1:14" ht="19.149999999999999" customHeight="1" x14ac:dyDescent="0.35">
      <c r="A12" s="273">
        <f t="shared" si="0"/>
        <v>7</v>
      </c>
      <c r="B12" s="275" t="s">
        <v>317</v>
      </c>
      <c r="C12" s="361"/>
      <c r="D12" s="362"/>
      <c r="E12" s="338"/>
      <c r="F12" s="288"/>
      <c r="G12" s="356"/>
      <c r="H12" s="360"/>
      <c r="I12" s="263"/>
      <c r="J12" s="263"/>
      <c r="K12" s="263"/>
      <c r="L12" s="263"/>
      <c r="M12" s="263"/>
      <c r="N12" s="263"/>
    </row>
    <row r="13" spans="1:14" ht="19.149999999999999" customHeight="1" x14ac:dyDescent="0.35">
      <c r="A13" s="273">
        <f t="shared" si="0"/>
        <v>8</v>
      </c>
      <c r="B13" s="275" t="s">
        <v>318</v>
      </c>
      <c r="C13" s="361"/>
      <c r="D13" s="362"/>
      <c r="E13" s="338"/>
      <c r="F13" s="288"/>
      <c r="G13" s="356"/>
      <c r="H13" s="288"/>
      <c r="I13" s="263"/>
      <c r="J13" s="263"/>
      <c r="K13" s="263"/>
      <c r="L13" s="263"/>
      <c r="M13" s="263"/>
      <c r="N13" s="263"/>
    </row>
    <row r="14" spans="1:14" ht="19.149999999999999" customHeight="1" x14ac:dyDescent="0.35">
      <c r="A14" s="273">
        <f t="shared" si="0"/>
        <v>9</v>
      </c>
      <c r="B14" s="275" t="s">
        <v>319</v>
      </c>
      <c r="C14" s="361"/>
      <c r="D14" s="274"/>
      <c r="E14" s="338"/>
      <c r="F14" s="288"/>
      <c r="G14" s="356"/>
      <c r="H14" s="288"/>
      <c r="I14" s="263"/>
      <c r="J14" s="263"/>
      <c r="K14" s="263"/>
      <c r="L14" s="263"/>
      <c r="M14" s="263"/>
      <c r="N14" s="263"/>
    </row>
    <row r="15" spans="1:14" ht="19.149999999999999" customHeight="1" x14ac:dyDescent="0.35">
      <c r="A15" s="273">
        <f t="shared" si="0"/>
        <v>10</v>
      </c>
      <c r="B15" s="323" t="s">
        <v>320</v>
      </c>
      <c r="C15" s="283">
        <f>SUM(C16:C17)</f>
        <v>0</v>
      </c>
      <c r="D15" s="365"/>
      <c r="E15" s="286"/>
      <c r="F15" s="286"/>
      <c r="G15" s="366"/>
      <c r="H15" s="288"/>
      <c r="I15" s="263"/>
      <c r="J15" s="263"/>
      <c r="K15" s="263"/>
      <c r="L15" s="263"/>
      <c r="M15" s="263"/>
      <c r="N15" s="263"/>
    </row>
    <row r="16" spans="1:14" ht="19.149999999999999" customHeight="1" x14ac:dyDescent="0.35">
      <c r="A16" s="273">
        <f t="shared" si="0"/>
        <v>11</v>
      </c>
      <c r="B16" s="323" t="s">
        <v>321</v>
      </c>
      <c r="C16" s="361"/>
      <c r="D16" s="275"/>
      <c r="E16" s="288"/>
      <c r="F16" s="288"/>
      <c r="G16" s="356"/>
      <c r="H16" s="288"/>
      <c r="I16" s="263"/>
      <c r="J16" s="263"/>
      <c r="K16" s="263"/>
      <c r="L16" s="263"/>
      <c r="M16" s="263"/>
      <c r="N16" s="263"/>
    </row>
    <row r="17" spans="1:14" ht="19.149999999999999" customHeight="1" x14ac:dyDescent="0.35">
      <c r="A17" s="273">
        <f t="shared" si="0"/>
        <v>12</v>
      </c>
      <c r="B17" s="275" t="s">
        <v>322</v>
      </c>
      <c r="C17" s="361"/>
      <c r="D17" s="367"/>
      <c r="E17" s="353"/>
      <c r="F17" s="288"/>
      <c r="G17" s="368"/>
      <c r="H17" s="288"/>
      <c r="I17" s="263"/>
      <c r="J17" s="263"/>
      <c r="K17" s="263"/>
      <c r="L17" s="263"/>
      <c r="M17" s="263"/>
      <c r="N17" s="263"/>
    </row>
    <row r="18" spans="1:14" ht="19.149999999999999" customHeight="1" x14ac:dyDescent="0.35">
      <c r="A18" s="273">
        <f t="shared" si="0"/>
        <v>13</v>
      </c>
      <c r="B18" s="358" t="s">
        <v>323</v>
      </c>
      <c r="C18" s="369">
        <f>C19+C21</f>
        <v>0</v>
      </c>
      <c r="D18" s="367"/>
      <c r="E18" s="353"/>
      <c r="F18" s="288"/>
      <c r="G18" s="368"/>
      <c r="H18" s="288"/>
      <c r="I18" s="263"/>
      <c r="J18" s="263"/>
      <c r="K18" s="263"/>
      <c r="L18" s="263"/>
      <c r="M18" s="263"/>
      <c r="N18" s="263"/>
    </row>
    <row r="19" spans="1:14" ht="19.149999999999999" customHeight="1" x14ac:dyDescent="0.35">
      <c r="A19" s="273">
        <f t="shared" si="0"/>
        <v>14</v>
      </c>
      <c r="B19" s="358" t="s">
        <v>324</v>
      </c>
      <c r="C19" s="369">
        <f>SUM(C20)</f>
        <v>0</v>
      </c>
      <c r="D19" s="370"/>
      <c r="E19" s="353"/>
      <c r="F19" s="288"/>
      <c r="G19" s="371"/>
      <c r="H19" s="288"/>
      <c r="I19" s="263"/>
      <c r="J19" s="263"/>
      <c r="K19" s="263"/>
      <c r="L19" s="263"/>
      <c r="M19" s="263"/>
      <c r="N19" s="263"/>
    </row>
    <row r="20" spans="1:14" ht="19.149999999999999" customHeight="1" x14ac:dyDescent="0.35">
      <c r="A20" s="273">
        <f t="shared" si="0"/>
        <v>15</v>
      </c>
      <c r="B20" s="323" t="s">
        <v>325</v>
      </c>
      <c r="C20" s="361"/>
      <c r="D20" s="274"/>
      <c r="E20" s="288"/>
      <c r="F20" s="288"/>
      <c r="G20" s="599"/>
      <c r="H20" s="360"/>
      <c r="I20" s="263"/>
      <c r="J20" s="263"/>
      <c r="K20" s="263"/>
      <c r="L20" s="263"/>
      <c r="M20" s="263"/>
      <c r="N20" s="263"/>
    </row>
    <row r="21" spans="1:14" ht="19.149999999999999" customHeight="1" x14ac:dyDescent="0.35">
      <c r="A21" s="273">
        <f t="shared" si="0"/>
        <v>16</v>
      </c>
      <c r="B21" s="358" t="s">
        <v>326</v>
      </c>
      <c r="C21" s="372">
        <f>SUM(C23:C31)</f>
        <v>0</v>
      </c>
      <c r="D21" s="274"/>
      <c r="E21" s="288"/>
      <c r="F21" s="288"/>
      <c r="G21" s="599"/>
      <c r="H21" s="288"/>
      <c r="I21" s="263"/>
      <c r="J21" s="263"/>
      <c r="K21" s="263"/>
      <c r="L21" s="263"/>
      <c r="M21" s="263"/>
      <c r="N21" s="263"/>
    </row>
    <row r="22" spans="1:14" ht="19.149999999999999" customHeight="1" x14ac:dyDescent="0.35">
      <c r="A22" s="273">
        <f t="shared" si="0"/>
        <v>17</v>
      </c>
      <c r="B22" s="373" t="s">
        <v>412</v>
      </c>
      <c r="C22" s="374"/>
      <c r="D22" s="274"/>
      <c r="E22" s="288"/>
      <c r="F22" s="288"/>
      <c r="G22" s="600"/>
      <c r="H22" s="288"/>
      <c r="I22" s="263"/>
      <c r="J22" s="263"/>
      <c r="K22" s="263"/>
      <c r="L22" s="263"/>
      <c r="M22" s="263"/>
      <c r="N22" s="263"/>
    </row>
    <row r="23" spans="1:14" ht="19.149999999999999" customHeight="1" x14ac:dyDescent="0.35">
      <c r="A23" s="273">
        <f t="shared" si="0"/>
        <v>18</v>
      </c>
      <c r="B23" s="275" t="s">
        <v>327</v>
      </c>
      <c r="C23" s="361"/>
      <c r="D23" s="274"/>
      <c r="E23" s="353"/>
      <c r="F23" s="353"/>
      <c r="G23" s="599"/>
      <c r="H23" s="288"/>
      <c r="I23" s="263"/>
      <c r="J23" s="263"/>
      <c r="K23" s="263"/>
      <c r="L23" s="263"/>
      <c r="M23" s="263"/>
      <c r="N23" s="263"/>
    </row>
    <row r="24" spans="1:14" ht="19.149999999999999" customHeight="1" x14ac:dyDescent="0.35">
      <c r="A24" s="273">
        <f t="shared" si="0"/>
        <v>19</v>
      </c>
      <c r="B24" s="275" t="s">
        <v>328</v>
      </c>
      <c r="C24" s="361"/>
      <c r="D24" s="274"/>
      <c r="E24" s="353"/>
      <c r="F24" s="353"/>
      <c r="G24" s="599"/>
      <c r="H24" s="288"/>
      <c r="I24" s="263"/>
      <c r="J24" s="263"/>
      <c r="K24" s="263"/>
      <c r="L24" s="263"/>
      <c r="M24" s="263"/>
      <c r="N24" s="263"/>
    </row>
    <row r="25" spans="1:14" ht="19.149999999999999" customHeight="1" x14ac:dyDescent="0.35">
      <c r="A25" s="273">
        <f t="shared" si="0"/>
        <v>20</v>
      </c>
      <c r="B25" s="275" t="s">
        <v>423</v>
      </c>
      <c r="C25" s="620"/>
      <c r="D25" s="274"/>
      <c r="E25" s="353"/>
      <c r="F25" s="353"/>
      <c r="G25" s="599"/>
      <c r="H25" s="360"/>
      <c r="I25" s="263"/>
      <c r="J25" s="263"/>
      <c r="K25" s="263"/>
      <c r="L25" s="263"/>
      <c r="M25" s="263"/>
      <c r="N25" s="263"/>
    </row>
    <row r="26" spans="1:14" ht="19.149999999999999" customHeight="1" x14ac:dyDescent="0.35">
      <c r="A26" s="273">
        <f>A25+1</f>
        <v>21</v>
      </c>
      <c r="B26" s="335" t="s">
        <v>329</v>
      </c>
      <c r="C26" s="620"/>
      <c r="D26" s="367"/>
      <c r="E26" s="353"/>
      <c r="F26" s="353"/>
      <c r="G26" s="599"/>
      <c r="H26" s="375"/>
    </row>
    <row r="27" spans="1:14" ht="19.149999999999999" customHeight="1" x14ac:dyDescent="0.35">
      <c r="A27" s="273">
        <f t="shared" si="0"/>
        <v>22</v>
      </c>
      <c r="B27" s="376" t="s">
        <v>415</v>
      </c>
      <c r="C27" s="298"/>
      <c r="D27" s="275"/>
      <c r="E27" s="288"/>
      <c r="F27" s="288"/>
      <c r="G27" s="599"/>
      <c r="H27" s="288"/>
      <c r="I27" s="263"/>
      <c r="J27" s="263"/>
      <c r="K27" s="263"/>
      <c r="L27" s="263"/>
      <c r="M27" s="263"/>
      <c r="N27" s="263"/>
    </row>
    <row r="28" spans="1:14" ht="19.149999999999999" customHeight="1" x14ac:dyDescent="0.35">
      <c r="A28" s="273">
        <f t="shared" si="0"/>
        <v>23</v>
      </c>
      <c r="B28" s="335" t="s">
        <v>328</v>
      </c>
      <c r="C28" s="361"/>
      <c r="D28" s="275"/>
      <c r="E28" s="288"/>
      <c r="F28" s="288"/>
      <c r="G28" s="599"/>
      <c r="H28" s="288"/>
      <c r="I28" s="263"/>
      <c r="J28" s="263"/>
      <c r="K28" s="263"/>
      <c r="L28" s="263"/>
      <c r="M28" s="263"/>
      <c r="N28" s="263"/>
    </row>
    <row r="29" spans="1:14" ht="19.149999999999999" customHeight="1" x14ac:dyDescent="0.35">
      <c r="A29" s="273">
        <f t="shared" si="0"/>
        <v>24</v>
      </c>
      <c r="B29" s="376" t="s">
        <v>424</v>
      </c>
      <c r="C29" s="361"/>
      <c r="D29" s="275"/>
      <c r="E29" s="288"/>
      <c r="F29" s="288"/>
      <c r="G29" s="599"/>
      <c r="H29" s="288"/>
      <c r="I29" s="263"/>
      <c r="J29" s="263"/>
      <c r="K29" s="263"/>
      <c r="L29" s="263"/>
      <c r="M29" s="263"/>
      <c r="N29" s="263"/>
    </row>
    <row r="30" spans="1:14" ht="19.149999999999999" customHeight="1" x14ac:dyDescent="0.35">
      <c r="A30" s="273">
        <f t="shared" si="0"/>
        <v>25</v>
      </c>
      <c r="B30" s="377" t="s">
        <v>417</v>
      </c>
      <c r="C30" s="378"/>
      <c r="D30" s="275"/>
      <c r="E30" s="288"/>
      <c r="F30" s="288"/>
      <c r="G30" s="599"/>
      <c r="H30" s="288"/>
      <c r="I30" s="263"/>
      <c r="J30" s="263"/>
      <c r="K30" s="263"/>
      <c r="L30" s="263"/>
      <c r="M30" s="263"/>
      <c r="N30" s="263"/>
    </row>
    <row r="31" spans="1:14" ht="19.149999999999999" customHeight="1" x14ac:dyDescent="0.35">
      <c r="A31" s="273">
        <f t="shared" si="0"/>
        <v>26</v>
      </c>
      <c r="B31" s="275" t="s">
        <v>328</v>
      </c>
      <c r="C31" s="361"/>
      <c r="D31" s="370" t="s">
        <v>429</v>
      </c>
      <c r="E31" s="288"/>
      <c r="F31" s="288"/>
      <c r="G31" s="599"/>
      <c r="H31" s="288"/>
      <c r="I31" s="263"/>
      <c r="J31" s="263"/>
      <c r="K31" s="263"/>
      <c r="L31" s="263"/>
      <c r="M31" s="263"/>
      <c r="N31" s="263"/>
    </row>
    <row r="32" spans="1:14" ht="19.149999999999999" customHeight="1" x14ac:dyDescent="0.35">
      <c r="A32" s="273">
        <f t="shared" si="0"/>
        <v>27</v>
      </c>
      <c r="B32" s="358" t="s">
        <v>330</v>
      </c>
      <c r="C32" s="359">
        <f>C33+C38</f>
        <v>0</v>
      </c>
      <c r="D32" s="275"/>
      <c r="E32" s="278" t="s">
        <v>331</v>
      </c>
      <c r="F32" s="379"/>
      <c r="G32" s="599"/>
      <c r="H32" s="288"/>
      <c r="I32" s="263"/>
      <c r="J32" s="263"/>
      <c r="K32" s="263"/>
      <c r="L32" s="263"/>
      <c r="M32" s="263"/>
      <c r="N32" s="263"/>
    </row>
    <row r="33" spans="1:14" ht="19.149999999999999" customHeight="1" x14ac:dyDescent="0.35">
      <c r="A33" s="273">
        <f t="shared" si="0"/>
        <v>28</v>
      </c>
      <c r="B33" s="323" t="s">
        <v>332</v>
      </c>
      <c r="C33" s="332">
        <f>SUM(C34:C37)</f>
        <v>0</v>
      </c>
      <c r="D33" s="278" t="s">
        <v>333</v>
      </c>
      <c r="E33" s="280" t="s">
        <v>334</v>
      </c>
      <c r="F33" s="280" t="s">
        <v>335</v>
      </c>
      <c r="G33" s="599"/>
      <c r="H33" s="288"/>
      <c r="I33" s="263"/>
      <c r="J33" s="263"/>
      <c r="K33" s="263"/>
      <c r="L33" s="263"/>
      <c r="M33" s="263"/>
      <c r="N33" s="263"/>
    </row>
    <row r="34" spans="1:14" ht="19.149999999999999" customHeight="1" x14ac:dyDescent="0.35">
      <c r="A34" s="273">
        <f t="shared" si="0"/>
        <v>29</v>
      </c>
      <c r="B34" s="380" t="s">
        <v>336</v>
      </c>
      <c r="C34" s="381"/>
      <c r="D34" s="382"/>
      <c r="E34" s="383"/>
      <c r="F34" s="603"/>
      <c r="G34" s="601"/>
      <c r="H34" s="288"/>
      <c r="I34" s="263"/>
      <c r="J34" s="263"/>
      <c r="K34" s="263"/>
      <c r="L34" s="263"/>
      <c r="M34" s="263"/>
      <c r="N34" s="263"/>
    </row>
    <row r="35" spans="1:14" ht="19.149999999999999" customHeight="1" x14ac:dyDescent="0.35">
      <c r="A35" s="273">
        <f t="shared" si="0"/>
        <v>30</v>
      </c>
      <c r="B35" s="293" t="s">
        <v>337</v>
      </c>
      <c r="C35" s="381"/>
      <c r="D35" s="382"/>
      <c r="E35" s="383"/>
      <c r="F35" s="603"/>
      <c r="G35" s="602"/>
      <c r="H35" s="288"/>
      <c r="I35" s="263"/>
      <c r="J35" s="263"/>
      <c r="K35" s="263"/>
      <c r="L35" s="263"/>
      <c r="M35" s="263"/>
      <c r="N35" s="263"/>
    </row>
    <row r="36" spans="1:14" ht="19.149999999999999" customHeight="1" x14ac:dyDescent="0.35">
      <c r="A36" s="273">
        <f t="shared" si="0"/>
        <v>31</v>
      </c>
      <c r="B36" s="293" t="s">
        <v>337</v>
      </c>
      <c r="C36" s="381"/>
      <c r="D36" s="382"/>
      <c r="E36" s="383"/>
      <c r="F36" s="603"/>
      <c r="G36" s="602"/>
      <c r="H36" s="288"/>
      <c r="I36" s="263"/>
      <c r="J36" s="263"/>
      <c r="K36" s="263"/>
      <c r="L36" s="263"/>
      <c r="M36" s="263"/>
      <c r="N36" s="263"/>
    </row>
    <row r="37" spans="1:14" ht="19.149999999999999" customHeight="1" x14ac:dyDescent="0.35">
      <c r="A37" s="273">
        <f t="shared" si="0"/>
        <v>32</v>
      </c>
      <c r="B37" s="293" t="s">
        <v>337</v>
      </c>
      <c r="C37" s="381"/>
      <c r="D37" s="382"/>
      <c r="E37" s="383"/>
      <c r="F37" s="603"/>
      <c r="G37" s="602"/>
      <c r="H37" s="288"/>
      <c r="I37" s="263"/>
      <c r="J37" s="263"/>
      <c r="K37" s="263"/>
      <c r="L37" s="263"/>
      <c r="M37" s="263"/>
      <c r="N37" s="263"/>
    </row>
    <row r="38" spans="1:14" ht="19.149999999999999" customHeight="1" x14ac:dyDescent="0.35">
      <c r="A38" s="273">
        <f t="shared" si="0"/>
        <v>33</v>
      </c>
      <c r="B38" s="323" t="s">
        <v>338</v>
      </c>
      <c r="C38" s="332">
        <f>SUM(C39:C41)</f>
        <v>0</v>
      </c>
      <c r="D38" s="384"/>
      <c r="E38" s="385"/>
      <c r="F38" s="604"/>
      <c r="G38" s="599"/>
      <c r="H38" s="288"/>
      <c r="I38" s="263"/>
      <c r="J38" s="263"/>
      <c r="K38" s="263"/>
      <c r="L38" s="263"/>
      <c r="M38" s="263"/>
      <c r="N38" s="263"/>
    </row>
    <row r="39" spans="1:14" ht="19.149999999999999" customHeight="1" x14ac:dyDescent="0.35">
      <c r="A39" s="273">
        <f t="shared" si="0"/>
        <v>34</v>
      </c>
      <c r="B39" s="380" t="s">
        <v>337</v>
      </c>
      <c r="C39" s="381"/>
      <c r="D39" s="382"/>
      <c r="E39" s="386"/>
      <c r="F39" s="605"/>
      <c r="G39" s="599"/>
      <c r="H39" s="288"/>
      <c r="I39" s="263"/>
      <c r="J39" s="263"/>
      <c r="K39" s="263"/>
      <c r="L39" s="263"/>
      <c r="M39" s="263"/>
      <c r="N39" s="263"/>
    </row>
    <row r="40" spans="1:14" ht="19.149999999999999" customHeight="1" x14ac:dyDescent="0.35">
      <c r="A40" s="273">
        <f t="shared" si="0"/>
        <v>35</v>
      </c>
      <c r="B40" s="293" t="s">
        <v>337</v>
      </c>
      <c r="C40" s="381"/>
      <c r="D40" s="382"/>
      <c r="E40" s="386"/>
      <c r="F40" s="605"/>
      <c r="G40" s="599"/>
      <c r="H40" s="288"/>
      <c r="I40" s="263"/>
      <c r="J40" s="263"/>
      <c r="K40" s="263"/>
      <c r="L40" s="263"/>
      <c r="M40" s="263"/>
      <c r="N40" s="263"/>
    </row>
    <row r="41" spans="1:14" ht="19.149999999999999" customHeight="1" x14ac:dyDescent="0.35">
      <c r="A41" s="273">
        <f t="shared" si="0"/>
        <v>36</v>
      </c>
      <c r="B41" s="293" t="s">
        <v>337</v>
      </c>
      <c r="C41" s="381"/>
      <c r="D41" s="382"/>
      <c r="E41" s="386"/>
      <c r="F41" s="606"/>
      <c r="G41" s="599"/>
      <c r="H41" s="288"/>
      <c r="I41" s="263"/>
      <c r="J41" s="263"/>
      <c r="K41" s="263"/>
      <c r="L41" s="263"/>
      <c r="M41" s="263"/>
      <c r="N41" s="263"/>
    </row>
    <row r="42" spans="1:14" ht="19.149999999999999" customHeight="1" x14ac:dyDescent="0.35">
      <c r="A42" s="273">
        <f t="shared" si="0"/>
        <v>37</v>
      </c>
      <c r="B42" s="387" t="s">
        <v>339</v>
      </c>
      <c r="C42" s="388">
        <f>C32+C6+C18</f>
        <v>0</v>
      </c>
      <c r="D42" s="389"/>
      <c r="E42" s="390"/>
      <c r="F42" s="391"/>
      <c r="G42" s="607"/>
      <c r="H42" s="288"/>
      <c r="I42" s="263"/>
      <c r="J42" s="263"/>
      <c r="K42" s="263"/>
      <c r="L42" s="263"/>
      <c r="M42" s="263"/>
      <c r="N42" s="263"/>
    </row>
    <row r="43" spans="1:14" ht="19.149999999999999" customHeight="1" x14ac:dyDescent="0.35">
      <c r="A43" s="273">
        <f t="shared" si="0"/>
        <v>38</v>
      </c>
      <c r="B43" s="275" t="s">
        <v>340</v>
      </c>
      <c r="C43" s="392"/>
      <c r="D43" s="288"/>
      <c r="E43" s="288"/>
      <c r="F43" s="288"/>
      <c r="G43" s="288"/>
      <c r="H43" s="270"/>
      <c r="I43" s="263"/>
      <c r="J43" s="263"/>
      <c r="K43" s="263"/>
      <c r="L43" s="263"/>
      <c r="M43" s="263"/>
      <c r="N43" s="263"/>
    </row>
    <row r="44" spans="1:14" ht="19.149999999999999" customHeight="1" x14ac:dyDescent="0.35">
      <c r="A44" s="273">
        <f t="shared" si="0"/>
        <v>39</v>
      </c>
      <c r="B44" s="275"/>
      <c r="C44" s="393">
        <f>'I 2'!E6</f>
        <v>0</v>
      </c>
      <c r="D44" s="393">
        <f>IF(C44&gt;0,C44+1,0)</f>
        <v>0</v>
      </c>
      <c r="E44" s="393">
        <f>IF(D44&gt;0,D44+1,0)</f>
        <v>0</v>
      </c>
      <c r="F44" s="393">
        <f>IF(E44&gt;0,E44+1,0)</f>
        <v>0</v>
      </c>
      <c r="G44" s="393">
        <f>IF(F44&gt;0,F44+4,0)</f>
        <v>0</v>
      </c>
      <c r="H44" s="270"/>
      <c r="I44" s="263"/>
      <c r="J44" s="263"/>
      <c r="K44" s="263"/>
      <c r="L44" s="263"/>
      <c r="M44" s="263"/>
      <c r="N44" s="263"/>
    </row>
    <row r="45" spans="1:14" ht="19.149999999999999" customHeight="1" x14ac:dyDescent="0.35">
      <c r="A45" s="273">
        <f t="shared" si="0"/>
        <v>40</v>
      </c>
      <c r="B45" s="394" t="s">
        <v>341</v>
      </c>
      <c r="C45" s="395">
        <f>'Anlage 2'!G49</f>
        <v>0</v>
      </c>
      <c r="D45" s="395">
        <f>'Anlage 2'!I49</f>
        <v>0</v>
      </c>
      <c r="E45" s="395">
        <f>'Anlage 2'!K49</f>
        <v>0</v>
      </c>
      <c r="F45" s="395">
        <f>'Anlage 2'!M49</f>
        <v>0</v>
      </c>
      <c r="G45" s="395">
        <f>'Anlage 2'!O49</f>
        <v>0</v>
      </c>
      <c r="H45" s="270"/>
      <c r="I45" s="263"/>
      <c r="J45" s="263"/>
      <c r="K45" s="263"/>
      <c r="L45" s="263"/>
      <c r="M45" s="263"/>
      <c r="N45" s="263"/>
    </row>
    <row r="46" spans="1:14" ht="19.149999999999999" customHeight="1" x14ac:dyDescent="0.35">
      <c r="A46" s="273">
        <f t="shared" si="0"/>
        <v>41</v>
      </c>
      <c r="B46" s="396"/>
      <c r="C46" s="381"/>
      <c r="D46" s="381"/>
      <c r="E46" s="381"/>
      <c r="F46" s="381"/>
      <c r="G46" s="381"/>
      <c r="H46" s="270"/>
      <c r="I46" s="263"/>
      <c r="J46" s="263"/>
      <c r="K46" s="263"/>
      <c r="L46" s="263"/>
      <c r="M46" s="263"/>
      <c r="N46" s="263"/>
    </row>
    <row r="47" spans="1:14" ht="19.149999999999999" customHeight="1" x14ac:dyDescent="0.35">
      <c r="A47" s="273">
        <f t="shared" si="0"/>
        <v>42</v>
      </c>
      <c r="B47" s="396"/>
      <c r="C47" s="381"/>
      <c r="D47" s="381"/>
      <c r="E47" s="381"/>
      <c r="F47" s="381"/>
      <c r="G47" s="381"/>
      <c r="H47" s="270"/>
      <c r="I47" s="263"/>
      <c r="J47" s="263"/>
      <c r="K47" s="263"/>
      <c r="L47" s="263"/>
      <c r="M47" s="263"/>
      <c r="N47" s="263"/>
    </row>
    <row r="48" spans="1:14" ht="19.149999999999999" customHeight="1" x14ac:dyDescent="0.35">
      <c r="A48" s="273">
        <f t="shared" si="0"/>
        <v>43</v>
      </c>
      <c r="B48" s="323" t="s">
        <v>342</v>
      </c>
      <c r="C48" s="397"/>
      <c r="D48" s="397"/>
      <c r="E48" s="397"/>
      <c r="F48" s="397">
        <f>'Anlage 2'!M58</f>
        <v>0</v>
      </c>
      <c r="G48" s="397">
        <f>'Anlage 2'!O58</f>
        <v>0</v>
      </c>
      <c r="H48" s="348"/>
    </row>
    <row r="49" spans="1:14" ht="19.149999999999999" customHeight="1" x14ac:dyDescent="0.35">
      <c r="A49" s="273">
        <f t="shared" si="0"/>
        <v>44</v>
      </c>
      <c r="B49" s="396"/>
      <c r="C49" s="397"/>
      <c r="D49" s="397"/>
      <c r="E49" s="397"/>
      <c r="F49" s="381"/>
      <c r="G49" s="381"/>
      <c r="H49" s="270"/>
      <c r="I49" s="263"/>
      <c r="J49" s="263"/>
      <c r="K49" s="263"/>
      <c r="L49" s="263"/>
      <c r="M49" s="263"/>
      <c r="N49" s="263"/>
    </row>
    <row r="50" spans="1:14" ht="19.149999999999999" customHeight="1" x14ac:dyDescent="0.35">
      <c r="A50" s="273">
        <f t="shared" si="0"/>
        <v>45</v>
      </c>
      <c r="B50" s="396"/>
      <c r="C50" s="397"/>
      <c r="D50" s="397"/>
      <c r="E50" s="397"/>
      <c r="F50" s="381"/>
      <c r="G50" s="381"/>
      <c r="H50" s="270"/>
      <c r="I50" s="263"/>
      <c r="J50" s="263"/>
      <c r="K50" s="263"/>
      <c r="L50" s="263"/>
      <c r="M50" s="263"/>
      <c r="N50" s="263"/>
    </row>
    <row r="51" spans="1:14" ht="19.149999999999999" customHeight="1" x14ac:dyDescent="0.35">
      <c r="A51" s="273">
        <f t="shared" si="0"/>
        <v>46</v>
      </c>
      <c r="B51" s="396"/>
      <c r="C51" s="397"/>
      <c r="D51" s="397"/>
      <c r="E51" s="397"/>
      <c r="F51" s="381"/>
      <c r="G51" s="381"/>
      <c r="H51" s="270"/>
      <c r="I51" s="263"/>
      <c r="J51" s="263"/>
      <c r="K51" s="263"/>
      <c r="L51" s="263"/>
      <c r="M51" s="263"/>
      <c r="N51" s="263"/>
    </row>
    <row r="52" spans="1:14" ht="19.149999999999999" customHeight="1" x14ac:dyDescent="0.35">
      <c r="A52" s="273">
        <f t="shared" si="0"/>
        <v>47</v>
      </c>
      <c r="B52" s="398" t="s">
        <v>343</v>
      </c>
      <c r="C52" s="399">
        <f>SUM(C45:C51)</f>
        <v>0</v>
      </c>
      <c r="D52" s="399">
        <f>SUM(D45:D51)</f>
        <v>0</v>
      </c>
      <c r="E52" s="399">
        <f>SUM(E45:E51)</f>
        <v>0</v>
      </c>
      <c r="F52" s="399">
        <f>SUM(F45:F51)</f>
        <v>0</v>
      </c>
      <c r="G52" s="399">
        <f>SUM(G45:G51)</f>
        <v>0</v>
      </c>
      <c r="H52" s="270"/>
      <c r="I52" s="263"/>
      <c r="J52" s="263"/>
      <c r="K52" s="263"/>
      <c r="L52" s="263"/>
      <c r="M52" s="263"/>
      <c r="N52" s="263"/>
    </row>
    <row r="53" spans="1:14" ht="15.75" customHeight="1" x14ac:dyDescent="0.35">
      <c r="A53" s="400"/>
      <c r="B53" s="267"/>
      <c r="C53" s="401"/>
      <c r="D53" s="401"/>
      <c r="E53" s="401"/>
      <c r="F53" s="401"/>
      <c r="G53" s="401"/>
      <c r="H53" s="266"/>
      <c r="I53" s="263"/>
      <c r="J53" s="263"/>
      <c r="K53" s="263"/>
      <c r="L53" s="263"/>
      <c r="M53" s="263"/>
      <c r="N53" s="263"/>
    </row>
    <row r="54" spans="1:14" ht="3.95" customHeight="1" x14ac:dyDescent="0.35">
      <c r="A54" s="264"/>
      <c r="B54" s="266"/>
      <c r="C54" s="402"/>
      <c r="D54" s="402"/>
      <c r="E54" s="402"/>
      <c r="F54" s="402"/>
      <c r="G54" s="402"/>
      <c r="H54" s="266"/>
      <c r="I54" s="263"/>
      <c r="J54" s="263"/>
      <c r="K54" s="263"/>
      <c r="L54" s="263"/>
      <c r="M54" s="263"/>
      <c r="N54" s="263"/>
    </row>
    <row r="55" spans="1:14" x14ac:dyDescent="0.35">
      <c r="A55" s="264"/>
      <c r="B55" s="337" t="s">
        <v>344</v>
      </c>
      <c r="C55" s="403">
        <f>C42</f>
        <v>0</v>
      </c>
      <c r="D55" s="402"/>
      <c r="E55" s="402"/>
      <c r="F55" s="402"/>
      <c r="G55" s="402"/>
      <c r="H55" s="266"/>
      <c r="I55" s="263"/>
      <c r="J55" s="263"/>
      <c r="K55" s="263"/>
      <c r="L55" s="263"/>
      <c r="M55" s="263"/>
      <c r="N55" s="263"/>
    </row>
    <row r="56" spans="1:14" x14ac:dyDescent="0.35">
      <c r="A56" s="264"/>
      <c r="B56" s="337" t="s">
        <v>345</v>
      </c>
      <c r="C56" s="403">
        <f>'I 3 a'!E66+'I 3 b'!E66+'I 3 c'!E66</f>
        <v>0</v>
      </c>
      <c r="D56" s="402"/>
      <c r="E56" s="402"/>
      <c r="F56" s="402"/>
      <c r="G56" s="402"/>
      <c r="H56" s="266"/>
      <c r="I56" s="263"/>
      <c r="J56" s="263"/>
      <c r="K56" s="263"/>
      <c r="L56" s="263"/>
      <c r="M56" s="263"/>
      <c r="N56" s="263"/>
    </row>
    <row r="57" spans="1:14" x14ac:dyDescent="0.35">
      <c r="A57" s="264"/>
      <c r="B57" s="337" t="s">
        <v>346</v>
      </c>
      <c r="C57" s="403">
        <f>C55-C56</f>
        <v>0</v>
      </c>
      <c r="D57" s="402"/>
      <c r="E57" s="402"/>
      <c r="F57" s="402"/>
      <c r="G57" s="402"/>
      <c r="H57" s="266"/>
      <c r="I57" s="263"/>
      <c r="J57" s="263"/>
      <c r="K57" s="263"/>
      <c r="L57" s="263"/>
      <c r="M57" s="263"/>
      <c r="N57" s="263"/>
    </row>
    <row r="58" spans="1:14" x14ac:dyDescent="0.35">
      <c r="A58" s="264"/>
      <c r="B58" s="266"/>
      <c r="C58" s="402"/>
      <c r="D58" s="402"/>
      <c r="E58" s="402"/>
      <c r="F58" s="402"/>
      <c r="G58" s="402"/>
      <c r="H58" s="266"/>
      <c r="I58" s="263"/>
      <c r="J58" s="263"/>
      <c r="K58" s="263"/>
      <c r="L58" s="263"/>
      <c r="M58" s="263"/>
      <c r="N58" s="263"/>
    </row>
    <row r="59" spans="1:14" x14ac:dyDescent="0.35">
      <c r="A59" s="264"/>
      <c r="B59" s="266"/>
      <c r="C59" s="402"/>
      <c r="D59" s="402"/>
      <c r="E59" s="402"/>
      <c r="F59" s="402"/>
      <c r="G59" s="402"/>
      <c r="H59" s="266"/>
      <c r="I59" s="263"/>
      <c r="J59" s="263"/>
      <c r="K59" s="263"/>
      <c r="L59" s="263"/>
      <c r="M59" s="263"/>
      <c r="N59" s="263"/>
    </row>
    <row r="60" spans="1:14" x14ac:dyDescent="0.35">
      <c r="A60" s="266"/>
      <c r="B60" s="266"/>
      <c r="C60" s="402"/>
      <c r="D60" s="402"/>
      <c r="E60" s="402"/>
      <c r="F60" s="402"/>
      <c r="G60" s="402"/>
      <c r="H60" s="266"/>
      <c r="I60" s="263"/>
      <c r="J60" s="263"/>
      <c r="K60" s="263"/>
      <c r="L60" s="263"/>
      <c r="M60" s="263"/>
      <c r="N60" s="263"/>
    </row>
    <row r="61" spans="1:14" x14ac:dyDescent="0.35">
      <c r="A61" s="266"/>
      <c r="B61" s="266"/>
      <c r="C61" s="402"/>
      <c r="D61" s="402"/>
      <c r="E61" s="402"/>
      <c r="F61" s="402"/>
      <c r="G61" s="402"/>
      <c r="H61" s="266"/>
      <c r="I61" s="263"/>
      <c r="J61" s="263"/>
      <c r="K61" s="263"/>
      <c r="L61" s="263"/>
      <c r="M61" s="263"/>
      <c r="N61" s="263"/>
    </row>
    <row r="62" spans="1:14" x14ac:dyDescent="0.35">
      <c r="A62" s="266"/>
      <c r="B62" s="266"/>
      <c r="C62" s="402"/>
      <c r="D62" s="402"/>
      <c r="E62" s="404"/>
      <c r="F62" s="402"/>
      <c r="G62" s="402"/>
      <c r="H62" s="266"/>
      <c r="I62" s="263"/>
      <c r="J62" s="263"/>
      <c r="K62" s="263"/>
      <c r="L62" s="263"/>
      <c r="M62" s="263"/>
      <c r="N62" s="263"/>
    </row>
    <row r="63" spans="1:14" x14ac:dyDescent="0.35">
      <c r="A63" s="266"/>
      <c r="B63" s="266"/>
      <c r="C63" s="402"/>
      <c r="D63" s="402"/>
      <c r="E63" s="402"/>
      <c r="F63" s="402"/>
      <c r="G63" s="402"/>
      <c r="H63" s="266"/>
      <c r="I63" s="263"/>
      <c r="J63" s="263"/>
      <c r="K63" s="263"/>
      <c r="L63" s="263"/>
      <c r="M63" s="263"/>
      <c r="N63" s="263"/>
    </row>
    <row r="64" spans="1:14" x14ac:dyDescent="0.35">
      <c r="A64" s="266"/>
      <c r="B64" s="266"/>
      <c r="C64" s="402"/>
      <c r="D64" s="402"/>
      <c r="E64" s="402"/>
      <c r="F64" s="402"/>
      <c r="G64" s="402"/>
      <c r="H64" s="266"/>
      <c r="I64" s="263"/>
      <c r="J64" s="263"/>
      <c r="K64" s="263"/>
      <c r="L64" s="263"/>
      <c r="M64" s="263"/>
      <c r="N64" s="263"/>
    </row>
    <row r="65" spans="1:14" x14ac:dyDescent="0.35">
      <c r="A65" s="266"/>
      <c r="B65" s="266"/>
      <c r="C65" s="266"/>
      <c r="D65" s="266"/>
      <c r="E65" s="266"/>
      <c r="F65" s="266"/>
      <c r="G65" s="266"/>
      <c r="H65" s="266"/>
      <c r="I65" s="263"/>
      <c r="J65" s="263"/>
      <c r="K65" s="263"/>
      <c r="L65" s="263"/>
      <c r="M65" s="263"/>
      <c r="N65" s="263"/>
    </row>
    <row r="66" spans="1:14" x14ac:dyDescent="0.35">
      <c r="A66" s="266"/>
      <c r="B66" s="266"/>
      <c r="C66" s="266"/>
      <c r="D66" s="266"/>
      <c r="E66" s="266"/>
      <c r="F66" s="266"/>
      <c r="G66" s="266"/>
      <c r="H66" s="266"/>
      <c r="I66" s="263"/>
      <c r="J66" s="263"/>
      <c r="K66" s="263"/>
      <c r="L66" s="263"/>
      <c r="M66" s="263"/>
      <c r="N66" s="263"/>
    </row>
    <row r="67" spans="1:14" x14ac:dyDescent="0.35">
      <c r="A67" s="266"/>
      <c r="B67" s="266"/>
      <c r="C67" s="266"/>
      <c r="D67" s="266"/>
      <c r="E67" s="266"/>
      <c r="F67" s="266"/>
      <c r="G67" s="266"/>
      <c r="H67" s="266"/>
      <c r="I67" s="263"/>
      <c r="J67" s="263"/>
      <c r="K67" s="263"/>
      <c r="L67" s="263"/>
      <c r="M67" s="263"/>
      <c r="N67" s="263"/>
    </row>
    <row r="68" spans="1:14" x14ac:dyDescent="0.35">
      <c r="A68" s="266"/>
      <c r="B68" s="266"/>
      <c r="C68" s="266"/>
      <c r="D68" s="266"/>
      <c r="E68" s="266"/>
      <c r="F68" s="266"/>
      <c r="G68" s="266"/>
      <c r="H68" s="266"/>
      <c r="I68" s="263"/>
      <c r="J68" s="263"/>
      <c r="K68" s="263"/>
      <c r="L68" s="263"/>
      <c r="M68" s="263"/>
      <c r="N68" s="263"/>
    </row>
    <row r="69" spans="1:14" x14ac:dyDescent="0.35">
      <c r="A69" s="266"/>
      <c r="B69" s="266"/>
      <c r="C69" s="266"/>
      <c r="D69" s="266"/>
      <c r="E69" s="266"/>
      <c r="F69" s="266"/>
      <c r="G69" s="266"/>
      <c r="H69" s="266"/>
      <c r="I69" s="263"/>
      <c r="J69" s="263"/>
      <c r="K69" s="263"/>
      <c r="L69" s="263"/>
      <c r="M69" s="263"/>
      <c r="N69" s="263"/>
    </row>
    <row r="70" spans="1:14" x14ac:dyDescent="0.35">
      <c r="A70" s="266"/>
      <c r="B70" s="266"/>
      <c r="C70" s="266"/>
      <c r="D70" s="266"/>
      <c r="E70" s="266"/>
      <c r="F70" s="266"/>
      <c r="G70" s="266"/>
      <c r="H70" s="266"/>
      <c r="I70" s="263"/>
      <c r="J70" s="263"/>
      <c r="K70" s="263"/>
      <c r="L70" s="263"/>
      <c r="M70" s="263"/>
      <c r="N70" s="263"/>
    </row>
    <row r="71" spans="1:14" x14ac:dyDescent="0.35">
      <c r="A71" s="266"/>
      <c r="B71" s="266"/>
      <c r="C71" s="266"/>
      <c r="D71" s="266"/>
      <c r="E71" s="266"/>
      <c r="F71" s="266"/>
      <c r="G71" s="266"/>
      <c r="H71" s="266"/>
      <c r="I71" s="263"/>
      <c r="J71" s="263"/>
      <c r="K71" s="263"/>
      <c r="L71" s="263"/>
      <c r="M71" s="263"/>
      <c r="N71" s="263"/>
    </row>
    <row r="72" spans="1:14" x14ac:dyDescent="0.35">
      <c r="A72" s="266"/>
      <c r="B72" s="266"/>
      <c r="C72" s="266"/>
      <c r="D72" s="266"/>
      <c r="E72" s="266"/>
      <c r="F72" s="266"/>
      <c r="G72" s="266"/>
      <c r="H72" s="266"/>
      <c r="I72" s="263"/>
      <c r="J72" s="263"/>
      <c r="K72" s="263"/>
      <c r="L72" s="263"/>
      <c r="M72" s="263"/>
      <c r="N72" s="263"/>
    </row>
    <row r="73" spans="1:14" x14ac:dyDescent="0.35">
      <c r="A73" s="266"/>
      <c r="B73" s="266"/>
      <c r="C73" s="266"/>
      <c r="D73" s="266"/>
      <c r="E73" s="266"/>
      <c r="F73" s="266"/>
      <c r="G73" s="266"/>
      <c r="H73" s="266"/>
      <c r="I73" s="263"/>
      <c r="J73" s="263"/>
      <c r="K73" s="263"/>
      <c r="L73" s="263"/>
      <c r="M73" s="263"/>
      <c r="N73" s="263"/>
    </row>
    <row r="74" spans="1:14" x14ac:dyDescent="0.35">
      <c r="A74" s="266"/>
      <c r="B74" s="266"/>
      <c r="C74" s="266"/>
      <c r="D74" s="266"/>
      <c r="E74" s="266"/>
      <c r="F74" s="266"/>
      <c r="G74" s="266"/>
      <c r="H74" s="266"/>
      <c r="I74" s="263"/>
      <c r="J74" s="263"/>
      <c r="K74" s="263"/>
      <c r="L74" s="263"/>
      <c r="M74" s="263"/>
      <c r="N74" s="263"/>
    </row>
    <row r="75" spans="1:14" x14ac:dyDescent="0.35">
      <c r="A75" s="266"/>
      <c r="B75" s="266"/>
      <c r="C75" s="266"/>
      <c r="D75" s="266"/>
      <c r="E75" s="266"/>
      <c r="F75" s="266"/>
      <c r="G75" s="266"/>
      <c r="H75" s="266"/>
      <c r="I75" s="263"/>
      <c r="J75" s="263"/>
      <c r="K75" s="263"/>
      <c r="L75" s="263"/>
      <c r="M75" s="263"/>
      <c r="N75" s="263"/>
    </row>
    <row r="76" spans="1:14" x14ac:dyDescent="0.35">
      <c r="A76" s="266"/>
      <c r="B76" s="266"/>
      <c r="C76" s="266"/>
      <c r="D76" s="266"/>
      <c r="E76" s="266"/>
      <c r="F76" s="266"/>
      <c r="G76" s="266"/>
      <c r="H76" s="266"/>
      <c r="I76" s="263"/>
      <c r="J76" s="263"/>
      <c r="K76" s="263"/>
      <c r="L76" s="263"/>
      <c r="M76" s="263"/>
      <c r="N76" s="263"/>
    </row>
    <row r="77" spans="1:14" x14ac:dyDescent="0.35">
      <c r="A77" s="266"/>
      <c r="B77" s="266"/>
      <c r="C77" s="266"/>
      <c r="D77" s="266"/>
      <c r="E77" s="266"/>
      <c r="F77" s="266"/>
      <c r="G77" s="266"/>
      <c r="H77" s="266"/>
      <c r="I77" s="263"/>
      <c r="J77" s="263"/>
      <c r="K77" s="263"/>
      <c r="L77" s="263"/>
      <c r="M77" s="263"/>
      <c r="N77" s="263"/>
    </row>
    <row r="78" spans="1:14" x14ac:dyDescent="0.35">
      <c r="A78" s="266"/>
      <c r="B78" s="266"/>
      <c r="C78" s="266"/>
      <c r="D78" s="266"/>
      <c r="E78" s="266"/>
      <c r="F78" s="266"/>
      <c r="G78" s="266"/>
      <c r="H78" s="266"/>
      <c r="I78" s="263"/>
      <c r="J78" s="263"/>
      <c r="K78" s="263"/>
      <c r="L78" s="263"/>
      <c r="M78" s="263"/>
      <c r="N78" s="263"/>
    </row>
    <row r="79" spans="1:14" x14ac:dyDescent="0.35">
      <c r="A79" s="266"/>
      <c r="B79" s="266"/>
      <c r="C79" s="266"/>
      <c r="D79" s="266"/>
      <c r="E79" s="266"/>
      <c r="F79" s="266"/>
      <c r="G79" s="266"/>
      <c r="H79" s="266"/>
      <c r="I79" s="263"/>
      <c r="J79" s="263"/>
      <c r="K79" s="263"/>
      <c r="L79" s="263"/>
      <c r="M79" s="263"/>
      <c r="N79" s="263"/>
    </row>
    <row r="80" spans="1:14" x14ac:dyDescent="0.35">
      <c r="A80" s="266"/>
      <c r="B80" s="266"/>
      <c r="C80" s="266"/>
      <c r="D80" s="266"/>
      <c r="E80" s="266"/>
      <c r="F80" s="266"/>
      <c r="G80" s="266"/>
      <c r="H80" s="266"/>
      <c r="I80" s="263"/>
      <c r="J80" s="263"/>
      <c r="K80" s="263"/>
      <c r="L80" s="263"/>
      <c r="M80" s="263"/>
      <c r="N80" s="263"/>
    </row>
    <row r="81" spans="1:14" x14ac:dyDescent="0.35">
      <c r="A81" s="266"/>
      <c r="B81" s="266"/>
      <c r="C81" s="266"/>
      <c r="D81" s="266"/>
      <c r="E81" s="266"/>
      <c r="F81" s="266"/>
      <c r="G81" s="266"/>
      <c r="H81" s="266"/>
      <c r="I81" s="263"/>
      <c r="J81" s="263"/>
      <c r="K81" s="263"/>
      <c r="L81" s="263"/>
      <c r="M81" s="263"/>
      <c r="N81" s="263"/>
    </row>
    <row r="82" spans="1:14" x14ac:dyDescent="0.35">
      <c r="A82" s="266"/>
      <c r="B82" s="266"/>
      <c r="C82" s="266"/>
      <c r="D82" s="266"/>
      <c r="E82" s="266"/>
      <c r="F82" s="266"/>
      <c r="G82" s="266"/>
      <c r="H82" s="266"/>
      <c r="I82" s="263"/>
      <c r="J82" s="263"/>
      <c r="K82" s="263"/>
      <c r="L82" s="263"/>
      <c r="M82" s="263"/>
      <c r="N82" s="263"/>
    </row>
    <row r="83" spans="1:14" x14ac:dyDescent="0.35">
      <c r="A83" s="266"/>
      <c r="B83" s="266"/>
      <c r="C83" s="266"/>
      <c r="D83" s="266"/>
      <c r="E83" s="266"/>
      <c r="F83" s="266"/>
      <c r="G83" s="266"/>
      <c r="H83" s="266"/>
      <c r="I83" s="263"/>
      <c r="J83" s="263"/>
      <c r="K83" s="263"/>
      <c r="L83" s="263"/>
      <c r="M83" s="263"/>
      <c r="N83" s="263"/>
    </row>
    <row r="84" spans="1:14" x14ac:dyDescent="0.35">
      <c r="A84" s="266"/>
      <c r="B84" s="266"/>
      <c r="C84" s="266"/>
      <c r="D84" s="266"/>
      <c r="E84" s="266"/>
      <c r="F84" s="266"/>
      <c r="G84" s="266"/>
      <c r="H84" s="266"/>
      <c r="I84" s="263"/>
      <c r="J84" s="263"/>
      <c r="K84" s="263"/>
      <c r="L84" s="263"/>
      <c r="M84" s="263"/>
      <c r="N84" s="263"/>
    </row>
    <row r="85" spans="1:14" x14ac:dyDescent="0.35">
      <c r="A85" s="266"/>
      <c r="B85" s="266"/>
      <c r="C85" s="266"/>
      <c r="D85" s="266"/>
      <c r="E85" s="266"/>
      <c r="F85" s="266"/>
      <c r="G85" s="266"/>
      <c r="H85" s="266"/>
      <c r="I85" s="263"/>
      <c r="J85" s="263"/>
      <c r="K85" s="263"/>
      <c r="L85" s="263"/>
      <c r="M85" s="263"/>
      <c r="N85" s="263"/>
    </row>
    <row r="86" spans="1:14" x14ac:dyDescent="0.35">
      <c r="A86" s="266"/>
      <c r="B86" s="266"/>
      <c r="C86" s="266"/>
      <c r="D86" s="266"/>
      <c r="E86" s="266"/>
      <c r="F86" s="266"/>
      <c r="G86" s="266"/>
      <c r="H86" s="266"/>
      <c r="I86" s="263"/>
      <c r="J86" s="263"/>
      <c r="K86" s="263"/>
      <c r="L86" s="263"/>
      <c r="M86" s="263"/>
      <c r="N86" s="263"/>
    </row>
    <row r="87" spans="1:14" x14ac:dyDescent="0.35">
      <c r="A87" s="266"/>
      <c r="B87" s="266"/>
      <c r="C87" s="266"/>
      <c r="D87" s="266"/>
      <c r="E87" s="266"/>
      <c r="F87" s="266"/>
      <c r="G87" s="266"/>
      <c r="H87" s="266"/>
      <c r="I87" s="263"/>
      <c r="J87" s="263"/>
      <c r="K87" s="263"/>
      <c r="L87" s="263"/>
      <c r="M87" s="263"/>
      <c r="N87" s="263"/>
    </row>
    <row r="88" spans="1:14" x14ac:dyDescent="0.35">
      <c r="A88" s="266"/>
      <c r="B88" s="266"/>
      <c r="C88" s="266"/>
      <c r="D88" s="266"/>
      <c r="E88" s="266"/>
      <c r="F88" s="266"/>
      <c r="G88" s="266"/>
      <c r="H88" s="266"/>
      <c r="I88" s="263"/>
      <c r="J88" s="263"/>
      <c r="K88" s="263"/>
      <c r="L88" s="263"/>
      <c r="M88" s="263"/>
      <c r="N88" s="263"/>
    </row>
    <row r="89" spans="1:14" x14ac:dyDescent="0.35">
      <c r="A89" s="266"/>
      <c r="B89" s="266"/>
      <c r="C89" s="266"/>
      <c r="D89" s="266"/>
      <c r="E89" s="266"/>
      <c r="F89" s="266"/>
      <c r="G89" s="266"/>
      <c r="H89" s="266"/>
      <c r="I89" s="263"/>
      <c r="J89" s="263"/>
      <c r="K89" s="263"/>
      <c r="L89" s="263"/>
      <c r="M89" s="263"/>
      <c r="N89" s="263"/>
    </row>
    <row r="90" spans="1:14" x14ac:dyDescent="0.35">
      <c r="A90" s="266"/>
      <c r="B90" s="266"/>
      <c r="C90" s="266"/>
      <c r="D90" s="266"/>
      <c r="E90" s="266"/>
      <c r="F90" s="266"/>
      <c r="G90" s="266"/>
      <c r="H90" s="266"/>
      <c r="I90" s="263"/>
      <c r="J90" s="263"/>
      <c r="K90" s="263"/>
      <c r="L90" s="263"/>
      <c r="M90" s="263"/>
      <c r="N90" s="263"/>
    </row>
    <row r="91" spans="1:14" x14ac:dyDescent="0.35">
      <c r="A91" s="266"/>
      <c r="B91" s="266"/>
      <c r="C91" s="266"/>
      <c r="D91" s="266"/>
      <c r="E91" s="266"/>
      <c r="F91" s="266"/>
      <c r="G91" s="266"/>
      <c r="H91" s="266"/>
      <c r="I91" s="263"/>
      <c r="J91" s="263"/>
      <c r="K91" s="263"/>
      <c r="L91" s="263"/>
      <c r="M91" s="263"/>
      <c r="N91" s="263"/>
    </row>
    <row r="92" spans="1:14" x14ac:dyDescent="0.35">
      <c r="A92" s="266"/>
      <c r="B92" s="266"/>
      <c r="C92" s="266"/>
      <c r="D92" s="266"/>
      <c r="E92" s="266"/>
      <c r="F92" s="266"/>
      <c r="G92" s="266"/>
      <c r="H92" s="266"/>
      <c r="I92" s="263"/>
      <c r="J92" s="263"/>
      <c r="K92" s="263"/>
      <c r="L92" s="263"/>
      <c r="M92" s="263"/>
      <c r="N92" s="263"/>
    </row>
    <row r="93" spans="1:14" x14ac:dyDescent="0.35">
      <c r="A93" s="266"/>
      <c r="B93" s="266"/>
      <c r="C93" s="266"/>
      <c r="D93" s="266"/>
      <c r="E93" s="266"/>
      <c r="F93" s="266"/>
      <c r="G93" s="266"/>
      <c r="H93" s="266"/>
      <c r="I93" s="263"/>
      <c r="J93" s="263"/>
      <c r="K93" s="263"/>
      <c r="L93" s="263"/>
      <c r="M93" s="263"/>
      <c r="N93" s="263"/>
    </row>
    <row r="94" spans="1:14" x14ac:dyDescent="0.35">
      <c r="A94" s="266"/>
      <c r="B94" s="266"/>
      <c r="C94" s="266"/>
      <c r="D94" s="266"/>
      <c r="E94" s="266"/>
      <c r="F94" s="266"/>
      <c r="G94" s="266"/>
      <c r="H94" s="266"/>
      <c r="I94" s="263"/>
      <c r="J94" s="263"/>
      <c r="K94" s="263"/>
      <c r="L94" s="263"/>
      <c r="M94" s="263"/>
      <c r="N94" s="263"/>
    </row>
    <row r="95" spans="1:14" x14ac:dyDescent="0.35">
      <c r="A95" s="266"/>
      <c r="B95" s="266"/>
      <c r="C95" s="266"/>
      <c r="D95" s="266"/>
      <c r="E95" s="266"/>
      <c r="F95" s="266"/>
      <c r="G95" s="266"/>
      <c r="H95" s="266"/>
      <c r="I95" s="263"/>
      <c r="J95" s="263"/>
      <c r="K95" s="263"/>
      <c r="L95" s="263"/>
      <c r="M95" s="263"/>
      <c r="N95" s="263"/>
    </row>
    <row r="96" spans="1:14" x14ac:dyDescent="0.35">
      <c r="A96" s="266"/>
      <c r="B96" s="266"/>
      <c r="C96" s="266"/>
      <c r="D96" s="266"/>
      <c r="E96" s="266"/>
      <c r="F96" s="266"/>
      <c r="G96" s="266"/>
      <c r="H96" s="266"/>
      <c r="I96" s="263"/>
      <c r="J96" s="263"/>
      <c r="K96" s="263"/>
      <c r="L96" s="263"/>
      <c r="M96" s="263"/>
      <c r="N96" s="263"/>
    </row>
    <row r="97" spans="1:14" x14ac:dyDescent="0.35">
      <c r="A97" s="266"/>
      <c r="B97" s="266"/>
      <c r="C97" s="266"/>
      <c r="D97" s="266"/>
      <c r="E97" s="266"/>
      <c r="F97" s="266"/>
      <c r="G97" s="266"/>
      <c r="H97" s="266"/>
      <c r="I97" s="263"/>
      <c r="J97" s="263"/>
      <c r="K97" s="263"/>
      <c r="L97" s="263"/>
      <c r="M97" s="263"/>
      <c r="N97" s="263"/>
    </row>
    <row r="98" spans="1:14" x14ac:dyDescent="0.35">
      <c r="A98" s="266"/>
      <c r="B98" s="266"/>
      <c r="C98" s="266"/>
      <c r="D98" s="266"/>
      <c r="E98" s="266"/>
      <c r="F98" s="266"/>
      <c r="G98" s="266"/>
      <c r="H98" s="266"/>
      <c r="I98" s="263"/>
      <c r="J98" s="263"/>
      <c r="K98" s="263"/>
      <c r="L98" s="263"/>
      <c r="M98" s="263"/>
      <c r="N98" s="263"/>
    </row>
  </sheetData>
  <sheetProtection selectLockedCells="1"/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7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5"/>
  <sheetViews>
    <sheetView showGridLines="0" showZeros="0" zoomScale="80" zoomScaleNormal="80" workbookViewId="0">
      <selection activeCell="E32" sqref="E32"/>
    </sheetView>
  </sheetViews>
  <sheetFormatPr baseColWidth="10" defaultColWidth="8.6640625" defaultRowHeight="15" x14ac:dyDescent="0.2"/>
  <cols>
    <col min="1" max="1" width="12.6640625" style="1" customWidth="1"/>
    <col min="2" max="10" width="10.6640625" style="1" customWidth="1"/>
    <col min="11" max="11" width="4.5546875" style="1" customWidth="1"/>
    <col min="12" max="16384" width="8.6640625" style="405"/>
  </cols>
  <sheetData>
    <row r="1" spans="1:11" s="167" customFormat="1" ht="23.25" x14ac:dyDescent="0.35">
      <c r="A1" s="406" t="s">
        <v>14</v>
      </c>
      <c r="B1" s="407"/>
      <c r="C1" s="407"/>
      <c r="D1" s="408" t="s">
        <v>57</v>
      </c>
      <c r="E1" s="407"/>
      <c r="F1" s="407"/>
      <c r="G1" s="407"/>
      <c r="H1" s="3"/>
      <c r="I1" s="409"/>
      <c r="J1" s="410" t="s">
        <v>10</v>
      </c>
      <c r="K1" s="342"/>
    </row>
    <row r="2" spans="1:11" s="167" customFormat="1" ht="8.1" customHeight="1" x14ac:dyDescent="0.35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348"/>
    </row>
    <row r="3" spans="1:11" s="167" customFormat="1" ht="23.25" x14ac:dyDescent="0.35">
      <c r="A3" s="413">
        <f>'I 4'!A3</f>
        <v>0</v>
      </c>
      <c r="B3" s="407"/>
      <c r="C3" s="407"/>
      <c r="D3" s="407"/>
      <c r="E3" s="407"/>
      <c r="F3" s="407"/>
      <c r="G3" s="407"/>
      <c r="H3" s="407"/>
      <c r="I3" s="407"/>
      <c r="J3" s="414" t="s">
        <v>347</v>
      </c>
      <c r="K3" s="348"/>
    </row>
    <row r="4" spans="1:11" s="167" customFormat="1" ht="6" customHeight="1" x14ac:dyDescent="0.35">
      <c r="A4" s="352"/>
      <c r="B4" s="407"/>
      <c r="C4" s="407"/>
      <c r="D4" s="407"/>
      <c r="E4" s="407"/>
      <c r="F4" s="407"/>
      <c r="G4" s="407"/>
      <c r="H4" s="407"/>
      <c r="I4" s="407"/>
      <c r="J4" s="407"/>
      <c r="K4" s="348"/>
    </row>
    <row r="5" spans="1:11" s="167" customFormat="1" ht="23.25" x14ac:dyDescent="0.35">
      <c r="A5" s="415" t="s">
        <v>348</v>
      </c>
      <c r="B5" s="407"/>
      <c r="C5" s="407"/>
      <c r="D5" s="407"/>
      <c r="E5" s="407"/>
      <c r="F5" s="407"/>
      <c r="G5" s="407"/>
      <c r="H5" s="407"/>
      <c r="I5" s="271" t="s">
        <v>153</v>
      </c>
      <c r="J5" s="416">
        <f>'I 4'!G3</f>
        <v>0</v>
      </c>
      <c r="K5" s="348"/>
    </row>
    <row r="6" spans="1:11" s="167" customFormat="1" ht="23.25" x14ac:dyDescent="0.35">
      <c r="A6" s="352"/>
      <c r="B6" s="407"/>
      <c r="C6" s="407"/>
      <c r="D6" s="407"/>
      <c r="E6" s="407"/>
      <c r="F6" s="407"/>
      <c r="G6" s="407"/>
      <c r="H6" s="407"/>
      <c r="I6" s="271" t="s">
        <v>225</v>
      </c>
      <c r="J6" s="272">
        <f>'I 1'!I5</f>
        <v>0</v>
      </c>
      <c r="K6" s="348"/>
    </row>
    <row r="7" spans="1:11" s="167" customFormat="1" ht="23.25" x14ac:dyDescent="0.35">
      <c r="A7" s="417" t="s">
        <v>103</v>
      </c>
      <c r="B7" s="418"/>
      <c r="C7" s="419"/>
      <c r="D7" s="420" t="s">
        <v>349</v>
      </c>
      <c r="E7" s="421">
        <f>'I 4'!F44</f>
        <v>0</v>
      </c>
      <c r="F7" s="422"/>
      <c r="G7" s="423"/>
      <c r="H7" s="424" t="s">
        <v>350</v>
      </c>
      <c r="I7" s="425">
        <f>IF(E7&gt;0,E7+4,0)</f>
        <v>0</v>
      </c>
      <c r="J7" s="426"/>
      <c r="K7" s="348"/>
    </row>
    <row r="8" spans="1:11" s="167" customFormat="1" ht="23.25" x14ac:dyDescent="0.35">
      <c r="A8" s="273"/>
      <c r="B8" s="419" t="s">
        <v>104</v>
      </c>
      <c r="C8" s="427" t="s">
        <v>351</v>
      </c>
      <c r="D8" s="427" t="s">
        <v>133</v>
      </c>
      <c r="E8" s="419" t="s">
        <v>352</v>
      </c>
      <c r="F8" s="419" t="s">
        <v>353</v>
      </c>
      <c r="G8" s="427" t="s">
        <v>351</v>
      </c>
      <c r="H8" s="427" t="s">
        <v>133</v>
      </c>
      <c r="I8" s="419" t="s">
        <v>352</v>
      </c>
      <c r="J8" s="419" t="s">
        <v>353</v>
      </c>
      <c r="K8" s="348"/>
    </row>
    <row r="9" spans="1:11" s="167" customFormat="1" ht="23.25" x14ac:dyDescent="0.35">
      <c r="A9" s="417" t="s">
        <v>354</v>
      </c>
      <c r="B9" s="418"/>
      <c r="C9" s="418"/>
      <c r="D9" s="418"/>
      <c r="E9" s="418"/>
      <c r="F9" s="418"/>
      <c r="G9" s="418"/>
      <c r="H9" s="418"/>
      <c r="I9" s="418"/>
      <c r="J9" s="418"/>
      <c r="K9" s="348"/>
    </row>
    <row r="10" spans="1:11" s="433" customFormat="1" ht="23.25" x14ac:dyDescent="0.35">
      <c r="A10" s="428"/>
      <c r="B10" s="386"/>
      <c r="C10" s="429"/>
      <c r="D10" s="429"/>
      <c r="E10" s="429"/>
      <c r="F10" s="430">
        <f>C10*E10</f>
        <v>0</v>
      </c>
      <c r="G10" s="429"/>
      <c r="H10" s="429"/>
      <c r="I10" s="429"/>
      <c r="J10" s="431">
        <f>G10*I10</f>
        <v>0</v>
      </c>
      <c r="K10" s="432"/>
    </row>
    <row r="11" spans="1:11" s="433" customFormat="1" ht="23.25" x14ac:dyDescent="0.35">
      <c r="A11" s="428"/>
      <c r="B11" s="386"/>
      <c r="C11" s="429"/>
      <c r="D11" s="429"/>
      <c r="E11" s="429"/>
      <c r="F11" s="430">
        <f>C11*E11</f>
        <v>0</v>
      </c>
      <c r="G11" s="429"/>
      <c r="H11" s="429"/>
      <c r="I11" s="429"/>
      <c r="J11" s="431">
        <f>G11*I11</f>
        <v>0</v>
      </c>
      <c r="K11" s="432"/>
    </row>
    <row r="12" spans="1:11" s="433" customFormat="1" ht="23.25" x14ac:dyDescent="0.35">
      <c r="A12" s="428"/>
      <c r="B12" s="386"/>
      <c r="C12" s="429"/>
      <c r="D12" s="429"/>
      <c r="E12" s="429"/>
      <c r="F12" s="430">
        <f>C12*E12</f>
        <v>0</v>
      </c>
      <c r="G12" s="429"/>
      <c r="H12" s="429"/>
      <c r="I12" s="429"/>
      <c r="J12" s="431">
        <f>G12*I12</f>
        <v>0</v>
      </c>
      <c r="K12" s="432"/>
    </row>
    <row r="13" spans="1:11" s="433" customFormat="1" ht="23.25" x14ac:dyDescent="0.35">
      <c r="A13" s="428"/>
      <c r="B13" s="386"/>
      <c r="C13" s="434"/>
      <c r="D13" s="434"/>
      <c r="E13" s="434"/>
      <c r="F13" s="430">
        <f>C13*E13</f>
        <v>0</v>
      </c>
      <c r="G13" s="434"/>
      <c r="H13" s="434"/>
      <c r="I13" s="434"/>
      <c r="J13" s="431">
        <f>G13*I13</f>
        <v>0</v>
      </c>
      <c r="K13" s="432"/>
    </row>
    <row r="14" spans="1:11" s="433" customFormat="1" ht="23.25" x14ac:dyDescent="0.35">
      <c r="A14" s="435" t="s">
        <v>267</v>
      </c>
      <c r="B14" s="436"/>
      <c r="C14" s="437">
        <f>SUM(C10:C13)</f>
        <v>0</v>
      </c>
      <c r="D14" s="437"/>
      <c r="E14" s="437"/>
      <c r="F14" s="437">
        <f>SUM(F10:F13)</f>
        <v>0</v>
      </c>
      <c r="G14" s="437">
        <f>SUM(G10:G13)</f>
        <v>0</v>
      </c>
      <c r="H14" s="437"/>
      <c r="I14" s="437"/>
      <c r="J14" s="438">
        <f>SUM(J10:J13)</f>
        <v>0</v>
      </c>
      <c r="K14" s="432"/>
    </row>
    <row r="15" spans="1:11" s="433" customFormat="1" ht="23.25" x14ac:dyDescent="0.35">
      <c r="A15" s="439" t="s">
        <v>355</v>
      </c>
      <c r="B15" s="334"/>
      <c r="C15" s="440"/>
      <c r="D15" s="334"/>
      <c r="E15" s="334"/>
      <c r="F15" s="334"/>
      <c r="G15" s="334"/>
      <c r="H15" s="334"/>
      <c r="I15" s="334"/>
      <c r="J15" s="420"/>
      <c r="K15" s="432"/>
    </row>
    <row r="16" spans="1:11" s="433" customFormat="1" ht="23.25" x14ac:dyDescent="0.35">
      <c r="A16" s="441"/>
      <c r="B16" s="386"/>
      <c r="C16" s="429"/>
      <c r="D16" s="429"/>
      <c r="E16" s="429"/>
      <c r="F16" s="430">
        <f>C16*E16</f>
        <v>0</v>
      </c>
      <c r="G16" s="429"/>
      <c r="H16" s="429"/>
      <c r="I16" s="429"/>
      <c r="J16" s="431">
        <f>G16*I16</f>
        <v>0</v>
      </c>
      <c r="K16" s="432"/>
    </row>
    <row r="17" spans="1:11" s="433" customFormat="1" ht="23.25" x14ac:dyDescent="0.35">
      <c r="A17" s="428"/>
      <c r="B17" s="386"/>
      <c r="C17" s="429"/>
      <c r="D17" s="429"/>
      <c r="E17" s="429"/>
      <c r="F17" s="430">
        <f>C17*E17</f>
        <v>0</v>
      </c>
      <c r="G17" s="429"/>
      <c r="H17" s="429"/>
      <c r="I17" s="429"/>
      <c r="J17" s="431">
        <f>G17*I17</f>
        <v>0</v>
      </c>
      <c r="K17" s="432"/>
    </row>
    <row r="18" spans="1:11" s="433" customFormat="1" ht="23.25" x14ac:dyDescent="0.35">
      <c r="A18" s="428"/>
      <c r="B18" s="386"/>
      <c r="C18" s="429"/>
      <c r="D18" s="429"/>
      <c r="E18" s="429"/>
      <c r="F18" s="430">
        <f>C18*E18</f>
        <v>0</v>
      </c>
      <c r="G18" s="429">
        <v>0</v>
      </c>
      <c r="H18" s="429">
        <v>0</v>
      </c>
      <c r="I18" s="429">
        <v>0</v>
      </c>
      <c r="J18" s="431">
        <f>G18*I18</f>
        <v>0</v>
      </c>
      <c r="K18" s="432"/>
    </row>
    <row r="19" spans="1:11" s="433" customFormat="1" ht="23.25" x14ac:dyDescent="0.35">
      <c r="A19" s="428"/>
      <c r="B19" s="386"/>
      <c r="C19" s="434"/>
      <c r="D19" s="434"/>
      <c r="E19" s="434"/>
      <c r="F19" s="430">
        <f>C19*E19</f>
        <v>0</v>
      </c>
      <c r="G19" s="434"/>
      <c r="H19" s="434"/>
      <c r="I19" s="434"/>
      <c r="J19" s="431">
        <f>G19*I19</f>
        <v>0</v>
      </c>
      <c r="K19" s="432"/>
    </row>
    <row r="20" spans="1:11" s="433" customFormat="1" ht="23.25" x14ac:dyDescent="0.35">
      <c r="A20" s="435" t="s">
        <v>267</v>
      </c>
      <c r="B20" s="436"/>
      <c r="C20" s="437">
        <f>SUM(C16:C19)</f>
        <v>0</v>
      </c>
      <c r="D20" s="437"/>
      <c r="E20" s="437"/>
      <c r="F20" s="437">
        <f>SUM(F16:F19)</f>
        <v>0</v>
      </c>
      <c r="G20" s="437">
        <f>SUM(G16:G19)</f>
        <v>0</v>
      </c>
      <c r="H20" s="437"/>
      <c r="I20" s="437"/>
      <c r="J20" s="438">
        <f>SUM(J16:J19)</f>
        <v>0</v>
      </c>
      <c r="K20" s="432"/>
    </row>
    <row r="21" spans="1:11" s="433" customFormat="1" ht="23.25" x14ac:dyDescent="0.35">
      <c r="A21" s="439" t="s">
        <v>119</v>
      </c>
      <c r="B21" s="334"/>
      <c r="C21" s="442"/>
      <c r="D21" s="334"/>
      <c r="E21" s="334"/>
      <c r="F21" s="334"/>
      <c r="G21" s="334"/>
      <c r="H21" s="334"/>
      <c r="I21" s="334"/>
      <c r="J21" s="420"/>
      <c r="K21" s="432"/>
    </row>
    <row r="22" spans="1:11" s="433" customFormat="1" ht="23.25" x14ac:dyDescent="0.35">
      <c r="A22" s="273" t="s">
        <v>356</v>
      </c>
      <c r="B22" s="419" t="s">
        <v>104</v>
      </c>
      <c r="C22" s="427" t="s">
        <v>357</v>
      </c>
      <c r="D22" s="419" t="s">
        <v>121</v>
      </c>
      <c r="E22" s="419" t="s">
        <v>352</v>
      </c>
      <c r="F22" s="419" t="s">
        <v>353</v>
      </c>
      <c r="G22" s="427" t="s">
        <v>357</v>
      </c>
      <c r="H22" s="419" t="s">
        <v>121</v>
      </c>
      <c r="I22" s="419" t="s">
        <v>352</v>
      </c>
      <c r="J22" s="419" t="s">
        <v>353</v>
      </c>
      <c r="K22" s="432"/>
    </row>
    <row r="23" spans="1:11" s="433" customFormat="1" ht="23.25" x14ac:dyDescent="0.35">
      <c r="A23" s="428"/>
      <c r="B23" s="386"/>
      <c r="C23" s="429"/>
      <c r="D23" s="429"/>
      <c r="E23" s="429"/>
      <c r="F23" s="430">
        <f>C23*E23</f>
        <v>0</v>
      </c>
      <c r="G23" s="429"/>
      <c r="H23" s="429"/>
      <c r="I23" s="429"/>
      <c r="J23" s="431">
        <f>G23*I23</f>
        <v>0</v>
      </c>
      <c r="K23" s="432"/>
    </row>
    <row r="24" spans="1:11" s="433" customFormat="1" ht="23.25" x14ac:dyDescent="0.35">
      <c r="A24" s="428"/>
      <c r="B24" s="386"/>
      <c r="C24" s="429"/>
      <c r="D24" s="429"/>
      <c r="E24" s="429"/>
      <c r="F24" s="430">
        <f>C24*E24</f>
        <v>0</v>
      </c>
      <c r="G24" s="429"/>
      <c r="H24" s="429"/>
      <c r="I24" s="429"/>
      <c r="J24" s="431">
        <f>G24*I24</f>
        <v>0</v>
      </c>
      <c r="K24" s="432"/>
    </row>
    <row r="25" spans="1:11" s="433" customFormat="1" ht="23.25" x14ac:dyDescent="0.35">
      <c r="A25" s="428"/>
      <c r="B25" s="386"/>
      <c r="C25" s="429"/>
      <c r="D25" s="429"/>
      <c r="E25" s="429"/>
      <c r="F25" s="430">
        <f>C25*E25</f>
        <v>0</v>
      </c>
      <c r="G25" s="429"/>
      <c r="H25" s="429"/>
      <c r="I25" s="429"/>
      <c r="J25" s="431">
        <f>G25*I25</f>
        <v>0</v>
      </c>
      <c r="K25" s="432"/>
    </row>
    <row r="26" spans="1:11" s="433" customFormat="1" ht="23.25" x14ac:dyDescent="0.35">
      <c r="A26" s="443"/>
      <c r="B26" s="386"/>
      <c r="C26" s="429"/>
      <c r="D26" s="429"/>
      <c r="E26" s="429"/>
      <c r="F26" s="430">
        <f>C26*E26</f>
        <v>0</v>
      </c>
      <c r="G26" s="429"/>
      <c r="H26" s="429"/>
      <c r="I26" s="429"/>
      <c r="J26" s="431">
        <f>G26*I26</f>
        <v>0</v>
      </c>
      <c r="K26" s="432"/>
    </row>
    <row r="27" spans="1:11" s="433" customFormat="1" ht="23.25" x14ac:dyDescent="0.35">
      <c r="A27" s="435" t="s">
        <v>267</v>
      </c>
      <c r="B27" s="436"/>
      <c r="C27" s="437"/>
      <c r="D27" s="437"/>
      <c r="E27" s="437"/>
      <c r="F27" s="437">
        <f>SUM(F23:F26)</f>
        <v>0</v>
      </c>
      <c r="G27" s="437"/>
      <c r="H27" s="437"/>
      <c r="I27" s="437"/>
      <c r="J27" s="438">
        <f>SUM(J23:J26)</f>
        <v>0</v>
      </c>
      <c r="K27" s="432"/>
    </row>
    <row r="28" spans="1:11" s="433" customFormat="1" ht="23.25" x14ac:dyDescent="0.35">
      <c r="A28" s="439" t="s">
        <v>358</v>
      </c>
      <c r="B28" s="334"/>
      <c r="C28" s="440"/>
      <c r="D28" s="334"/>
      <c r="E28" s="334"/>
      <c r="F28" s="334"/>
      <c r="G28" s="334"/>
      <c r="H28" s="334"/>
      <c r="I28" s="334"/>
      <c r="J28" s="420"/>
      <c r="K28" s="432"/>
    </row>
    <row r="29" spans="1:11" s="433" customFormat="1" ht="23.25" x14ac:dyDescent="0.35">
      <c r="A29" s="444"/>
      <c r="B29" s="333" t="s">
        <v>104</v>
      </c>
      <c r="C29" s="442" t="s">
        <v>135</v>
      </c>
      <c r="D29" s="333" t="s">
        <v>359</v>
      </c>
      <c r="E29" s="333" t="s">
        <v>352</v>
      </c>
      <c r="F29" s="333" t="s">
        <v>353</v>
      </c>
      <c r="G29" s="333" t="s">
        <v>135</v>
      </c>
      <c r="H29" s="333" t="s">
        <v>359</v>
      </c>
      <c r="I29" s="333" t="s">
        <v>352</v>
      </c>
      <c r="J29" s="419" t="s">
        <v>353</v>
      </c>
      <c r="K29" s="432"/>
    </row>
    <row r="30" spans="1:11" s="433" customFormat="1" ht="23.25" x14ac:dyDescent="0.35">
      <c r="A30" s="428"/>
      <c r="B30" s="386"/>
      <c r="C30" s="429"/>
      <c r="D30" s="429"/>
      <c r="E30" s="429"/>
      <c r="F30" s="430">
        <f>C30*E30</f>
        <v>0</v>
      </c>
      <c r="G30" s="429"/>
      <c r="H30" s="429"/>
      <c r="I30" s="429"/>
      <c r="J30" s="431">
        <f>G30*I30</f>
        <v>0</v>
      </c>
      <c r="K30" s="432"/>
    </row>
    <row r="31" spans="1:11" s="433" customFormat="1" ht="23.25" x14ac:dyDescent="0.35">
      <c r="A31" s="428"/>
      <c r="B31" s="386"/>
      <c r="C31" s="429"/>
      <c r="D31" s="429"/>
      <c r="E31" s="429"/>
      <c r="F31" s="430">
        <f>C31*E31</f>
        <v>0</v>
      </c>
      <c r="G31" s="429"/>
      <c r="H31" s="429"/>
      <c r="I31" s="429"/>
      <c r="J31" s="431">
        <f>G31*I31</f>
        <v>0</v>
      </c>
      <c r="K31" s="432"/>
    </row>
    <row r="32" spans="1:11" s="433" customFormat="1" ht="23.25" x14ac:dyDescent="0.35">
      <c r="A32" s="428"/>
      <c r="B32" s="386"/>
      <c r="C32" s="429"/>
      <c r="D32" s="429"/>
      <c r="E32" s="429"/>
      <c r="F32" s="430">
        <f>C32*E32</f>
        <v>0</v>
      </c>
      <c r="G32" s="429"/>
      <c r="H32" s="429"/>
      <c r="I32" s="429"/>
      <c r="J32" s="431">
        <f>G32*I32</f>
        <v>0</v>
      </c>
      <c r="K32" s="432"/>
    </row>
    <row r="33" spans="1:11" s="433" customFormat="1" ht="23.25" x14ac:dyDescent="0.35">
      <c r="A33" s="435" t="s">
        <v>267</v>
      </c>
      <c r="B33" s="436"/>
      <c r="C33" s="437"/>
      <c r="D33" s="437"/>
      <c r="E33" s="437"/>
      <c r="F33" s="437">
        <f>SUM(F30:F32)</f>
        <v>0</v>
      </c>
      <c r="G33" s="437"/>
      <c r="H33" s="437"/>
      <c r="I33" s="437"/>
      <c r="J33" s="438">
        <f>SUM(J30:J32)</f>
        <v>0</v>
      </c>
      <c r="K33" s="432"/>
    </row>
    <row r="34" spans="1:11" s="167" customFormat="1" ht="23.25" x14ac:dyDescent="0.35">
      <c r="A34" s="267"/>
      <c r="B34" s="267"/>
      <c r="C34" s="445"/>
      <c r="D34" s="401"/>
      <c r="E34" s="267"/>
      <c r="F34" s="267"/>
      <c r="G34" s="267"/>
      <c r="H34" s="401"/>
      <c r="I34" s="267"/>
      <c r="J34" s="412"/>
      <c r="K34" s="342"/>
    </row>
    <row r="35" spans="1:11" s="167" customFormat="1" ht="23.25" x14ac:dyDescent="0.35">
      <c r="A35" s="266"/>
      <c r="B35" s="266"/>
      <c r="C35" s="266"/>
      <c r="D35" s="266"/>
      <c r="E35" s="266"/>
      <c r="F35" s="266"/>
      <c r="G35" s="266"/>
      <c r="H35" s="266"/>
      <c r="I35" s="266"/>
      <c r="J35" s="446"/>
      <c r="K35" s="342"/>
    </row>
    <row r="36" spans="1:11" s="167" customFormat="1" ht="23.25" x14ac:dyDescent="0.3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342"/>
    </row>
    <row r="37" spans="1:11" s="167" customFormat="1" ht="23.25" x14ac:dyDescent="0.35">
      <c r="A37" s="266"/>
      <c r="B37" s="266"/>
      <c r="C37" s="266"/>
      <c r="D37" s="266"/>
      <c r="E37" s="266"/>
      <c r="F37" s="266"/>
      <c r="G37" s="266"/>
      <c r="H37" s="266"/>
      <c r="I37" s="266"/>
      <c r="J37" s="266"/>
      <c r="K37" s="342"/>
    </row>
    <row r="38" spans="1:11" s="167" customFormat="1" ht="23.25" x14ac:dyDescent="0.35">
      <c r="A38" s="266"/>
      <c r="B38" s="266"/>
      <c r="C38" s="266"/>
      <c r="D38" s="266"/>
      <c r="E38" s="266"/>
      <c r="F38" s="266"/>
      <c r="G38" s="266"/>
      <c r="H38" s="266"/>
      <c r="I38" s="266"/>
      <c r="J38" s="266"/>
      <c r="K38" s="342"/>
    </row>
    <row r="39" spans="1:11" s="167" customFormat="1" ht="23.25" x14ac:dyDescent="0.35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342"/>
    </row>
    <row r="40" spans="1:11" s="167" customFormat="1" ht="23.25" x14ac:dyDescent="0.35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342"/>
    </row>
    <row r="41" spans="1:11" s="167" customFormat="1" ht="23.25" x14ac:dyDescent="0.35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</row>
    <row r="42" spans="1:11" s="167" customFormat="1" ht="23.25" x14ac:dyDescent="0.35">
      <c r="A42" s="342"/>
      <c r="B42" s="342"/>
      <c r="C42" s="342"/>
      <c r="D42" s="342"/>
      <c r="E42" s="342"/>
      <c r="F42" s="342"/>
      <c r="G42" s="342"/>
      <c r="H42" s="342"/>
      <c r="I42" s="342"/>
      <c r="J42" s="342"/>
      <c r="K42" s="342"/>
    </row>
    <row r="43" spans="1:11" s="167" customFormat="1" ht="23.25" x14ac:dyDescent="0.35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</row>
    <row r="44" spans="1:11" s="167" customFormat="1" ht="23.25" x14ac:dyDescent="0.35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spans="1:11" s="167" customFormat="1" ht="23.25" x14ac:dyDescent="0.35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</row>
    <row r="46" spans="1:11" s="167" customFormat="1" ht="23.25" x14ac:dyDescent="0.35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</row>
    <row r="47" spans="1:11" s="167" customFormat="1" ht="23.25" x14ac:dyDescent="0.35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</row>
    <row r="48" spans="1:11" s="167" customFormat="1" ht="23.25" x14ac:dyDescent="0.35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spans="1:11" s="167" customFormat="1" ht="23.25" x14ac:dyDescent="0.35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</row>
    <row r="50" spans="1:11" s="167" customFormat="1" ht="23.25" x14ac:dyDescent="0.35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</row>
    <row r="51" spans="1:11" s="167" customFormat="1" ht="23.25" x14ac:dyDescent="0.35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spans="1:11" s="167" customFormat="1" ht="23.25" x14ac:dyDescent="0.35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</row>
    <row r="53" spans="1:11" s="167" customFormat="1" ht="23.25" x14ac:dyDescent="0.35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</row>
    <row r="54" spans="1:11" s="167" customFormat="1" ht="23.25" x14ac:dyDescent="0.35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</row>
    <row r="55" spans="1:11" s="167" customFormat="1" ht="23.25" x14ac:dyDescent="0.35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</row>
    <row r="56" spans="1:11" s="167" customFormat="1" ht="23.25" x14ac:dyDescent="0.35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</row>
    <row r="57" spans="1:11" s="167" customFormat="1" ht="23.25" x14ac:dyDescent="0.35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</row>
    <row r="58" spans="1:11" s="167" customFormat="1" ht="23.25" x14ac:dyDescent="0.35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</row>
    <row r="59" spans="1:11" s="167" customFormat="1" ht="23.25" x14ac:dyDescent="0.35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</row>
    <row r="60" spans="1:11" s="167" customFormat="1" ht="23.25" x14ac:dyDescent="0.35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K60" s="342"/>
    </row>
    <row r="61" spans="1:11" s="167" customFormat="1" ht="23.25" x14ac:dyDescent="0.35">
      <c r="A61" s="342"/>
      <c r="B61" s="342"/>
      <c r="C61" s="342"/>
      <c r="D61" s="342"/>
      <c r="E61" s="342"/>
      <c r="F61" s="342"/>
      <c r="G61" s="342"/>
      <c r="H61" s="342"/>
      <c r="I61" s="342"/>
      <c r="J61" s="342"/>
      <c r="K61" s="342"/>
    </row>
    <row r="62" spans="1:11" s="167" customFormat="1" ht="23.25" x14ac:dyDescent="0.35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</row>
    <row r="63" spans="1:11" s="167" customFormat="1" ht="23.25" x14ac:dyDescent="0.35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</row>
    <row r="64" spans="1:11" s="167" customFormat="1" ht="23.25" x14ac:dyDescent="0.35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</row>
    <row r="65" spans="1:11" s="167" customFormat="1" ht="23.25" x14ac:dyDescent="0.35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</row>
    <row r="66" spans="1:11" s="167" customFormat="1" ht="23.25" x14ac:dyDescent="0.35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</row>
    <row r="67" spans="1:11" s="167" customFormat="1" ht="23.25" x14ac:dyDescent="0.35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</row>
    <row r="68" spans="1:11" s="167" customFormat="1" ht="23.25" x14ac:dyDescent="0.35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</row>
    <row r="69" spans="1:11" s="167" customFormat="1" ht="23.25" x14ac:dyDescent="0.35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</row>
    <row r="70" spans="1:11" s="167" customFormat="1" ht="23.25" x14ac:dyDescent="0.35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</row>
    <row r="71" spans="1:11" s="167" customFormat="1" ht="23.25" x14ac:dyDescent="0.35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</row>
    <row r="72" spans="1:11" s="167" customFormat="1" ht="23.25" x14ac:dyDescent="0.35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</row>
    <row r="73" spans="1:11" s="167" customFormat="1" ht="23.25" x14ac:dyDescent="0.35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pans="1:11" s="167" customFormat="1" ht="23.25" x14ac:dyDescent="0.35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</row>
    <row r="75" spans="1:11" s="167" customFormat="1" ht="23.25" x14ac:dyDescent="0.35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</row>
    <row r="76" spans="1:11" s="167" customFormat="1" ht="23.25" x14ac:dyDescent="0.35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</row>
    <row r="77" spans="1:11" s="167" customFormat="1" ht="23.25" x14ac:dyDescent="0.35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</row>
    <row r="78" spans="1:11" s="167" customFormat="1" ht="23.25" x14ac:dyDescent="0.35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</row>
    <row r="79" spans="1:11" s="167" customFormat="1" ht="23.25" x14ac:dyDescent="0.35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</row>
    <row r="80" spans="1:11" s="167" customFormat="1" ht="23.25" x14ac:dyDescent="0.35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</row>
    <row r="81" spans="1:11" s="167" customFormat="1" ht="23.25" x14ac:dyDescent="0.35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</row>
    <row r="82" spans="1:11" s="167" customFormat="1" ht="23.25" x14ac:dyDescent="0.35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</row>
    <row r="83" spans="1:11" s="167" customFormat="1" ht="23.25" x14ac:dyDescent="0.35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</row>
    <row r="84" spans="1:11" s="167" customFormat="1" ht="23.25" x14ac:dyDescent="0.35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</row>
    <row r="85" spans="1:11" s="167" customFormat="1" ht="23.25" x14ac:dyDescent="0.35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</row>
  </sheetData>
  <sheetProtection selectLockedCells="1"/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7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06"/>
  <sheetViews>
    <sheetView showGridLines="0" showZeros="0" tabSelected="1" zoomScale="76" zoomScaleNormal="76" workbookViewId="0">
      <selection activeCell="O9" sqref="O9"/>
    </sheetView>
  </sheetViews>
  <sheetFormatPr baseColWidth="10" defaultColWidth="8.6640625" defaultRowHeight="23.25" x14ac:dyDescent="0.35"/>
  <cols>
    <col min="1" max="1" width="1.6640625" style="167" customWidth="1"/>
    <col min="2" max="2" width="3.6640625" style="167" customWidth="1"/>
    <col min="3" max="3" width="4.6640625" style="167" customWidth="1"/>
    <col min="4" max="4" width="8.6640625" style="167"/>
    <col min="5" max="5" width="23.6640625" style="167" customWidth="1"/>
    <col min="6" max="15" width="8.6640625" style="167"/>
    <col min="16" max="16" width="1.6640625" style="167" customWidth="1"/>
    <col min="17" max="17" width="4" style="167" customWidth="1"/>
    <col min="18" max="22" width="8.6640625" style="167"/>
    <col min="23" max="25" width="2" style="167" customWidth="1"/>
    <col min="26" max="16384" width="8.6640625" style="167"/>
  </cols>
  <sheetData>
    <row r="1" spans="1:30" ht="23.1" customHeight="1" x14ac:dyDescent="0.35">
      <c r="A1" s="3"/>
      <c r="B1" s="406" t="s">
        <v>14</v>
      </c>
      <c r="C1" s="3"/>
      <c r="D1" s="3"/>
      <c r="E1" s="3"/>
      <c r="F1" s="3"/>
      <c r="G1" s="447" t="s">
        <v>360</v>
      </c>
      <c r="H1" s="3"/>
      <c r="I1" s="3"/>
      <c r="J1" s="3"/>
      <c r="K1" s="3"/>
      <c r="L1" s="3"/>
      <c r="M1" s="3"/>
      <c r="N1" s="3"/>
      <c r="O1" s="448" t="s">
        <v>12</v>
      </c>
      <c r="P1" s="3"/>
      <c r="Q1" s="3"/>
      <c r="R1" s="3"/>
      <c r="S1" s="3"/>
      <c r="T1" s="3"/>
      <c r="U1" s="3"/>
      <c r="V1" s="3"/>
      <c r="W1" s="342"/>
      <c r="X1" s="342"/>
      <c r="Y1" s="342"/>
      <c r="Z1" s="342"/>
      <c r="AA1" s="342"/>
      <c r="AB1" s="342"/>
      <c r="AC1" s="342"/>
      <c r="AD1" s="342"/>
    </row>
    <row r="2" spans="1:30" x14ac:dyDescent="0.35">
      <c r="A2" s="3"/>
      <c r="B2" s="449">
        <f>'Anlage 1'!A3</f>
        <v>0</v>
      </c>
      <c r="C2" s="450"/>
      <c r="D2" s="3"/>
      <c r="E2" s="3"/>
      <c r="F2" s="3"/>
      <c r="G2" s="3"/>
      <c r="H2" s="3"/>
      <c r="I2" s="3"/>
      <c r="J2" s="3"/>
      <c r="K2" s="3"/>
      <c r="L2" s="3"/>
      <c r="M2" s="3"/>
      <c r="N2" s="271" t="s">
        <v>361</v>
      </c>
      <c r="O2" s="416">
        <f>'I 1'!L6</f>
        <v>0</v>
      </c>
      <c r="P2" s="3"/>
      <c r="Q2" s="3"/>
      <c r="R2" s="3"/>
      <c r="S2" s="3"/>
      <c r="T2" s="3"/>
      <c r="U2" s="3"/>
      <c r="V2" s="3"/>
      <c r="W2" s="342"/>
      <c r="X2" s="342"/>
      <c r="Y2" s="342"/>
      <c r="Z2" s="342"/>
      <c r="AA2" s="342"/>
      <c r="AB2" s="342"/>
      <c r="AC2" s="342"/>
      <c r="AD2" s="342"/>
    </row>
    <row r="3" spans="1:30" x14ac:dyDescent="0.35">
      <c r="A3" s="3"/>
      <c r="B3" s="414"/>
      <c r="C3" s="414"/>
      <c r="D3" s="451"/>
      <c r="E3" s="407"/>
      <c r="F3" s="407"/>
      <c r="G3" s="451" t="s">
        <v>13</v>
      </c>
      <c r="H3" s="446"/>
      <c r="I3" s="446"/>
      <c r="J3" s="446"/>
      <c r="K3" s="446"/>
      <c r="L3" s="446"/>
      <c r="M3" s="407"/>
      <c r="N3" s="271" t="s">
        <v>225</v>
      </c>
      <c r="O3" s="272">
        <f>'I 1'!I5</f>
        <v>0</v>
      </c>
      <c r="P3" s="407"/>
      <c r="Q3" s="407"/>
      <c r="R3" s="3"/>
      <c r="S3" s="3"/>
      <c r="T3" s="3"/>
      <c r="U3" s="3"/>
      <c r="V3" s="3"/>
      <c r="W3" s="342"/>
      <c r="X3" s="342"/>
      <c r="Y3" s="342"/>
      <c r="Z3" s="342"/>
      <c r="AA3" s="342"/>
      <c r="AB3" s="342"/>
      <c r="AC3" s="342"/>
      <c r="AD3" s="342"/>
    </row>
    <row r="4" spans="1:30" x14ac:dyDescent="0.35">
      <c r="A4" s="3"/>
      <c r="B4" s="452"/>
      <c r="C4" s="453" t="s">
        <v>362</v>
      </c>
      <c r="D4" s="454"/>
      <c r="E4" s="412"/>
      <c r="F4" s="455" t="s">
        <v>363</v>
      </c>
      <c r="G4" s="455" t="s">
        <v>363</v>
      </c>
      <c r="H4" s="455"/>
      <c r="I4" s="455" t="s">
        <v>364</v>
      </c>
      <c r="J4" s="455" t="s">
        <v>365</v>
      </c>
      <c r="K4" s="456" t="s">
        <v>366</v>
      </c>
      <c r="L4" s="457"/>
      <c r="M4" s="455" t="s">
        <v>367</v>
      </c>
      <c r="N4" s="456" t="s">
        <v>368</v>
      </c>
      <c r="O4" s="457"/>
      <c r="P4" s="352"/>
      <c r="Q4" s="407"/>
      <c r="R4" s="458" t="s">
        <v>369</v>
      </c>
      <c r="S4" s="459"/>
      <c r="T4" s="460"/>
      <c r="U4" s="460"/>
      <c r="V4" s="461"/>
      <c r="W4" s="353"/>
      <c r="X4" s="342"/>
      <c r="Y4" s="342"/>
      <c r="Z4" s="342"/>
      <c r="AA4" s="342"/>
      <c r="AB4" s="342"/>
      <c r="AC4" s="342"/>
      <c r="AD4" s="342"/>
    </row>
    <row r="5" spans="1:30" x14ac:dyDescent="0.35">
      <c r="A5" s="3"/>
      <c r="B5" s="276">
        <v>1</v>
      </c>
      <c r="C5" s="462" t="s">
        <v>370</v>
      </c>
      <c r="D5" s="463"/>
      <c r="E5" s="407"/>
      <c r="F5" s="464" t="s">
        <v>371</v>
      </c>
      <c r="G5" s="464" t="s">
        <v>372</v>
      </c>
      <c r="H5" s="464"/>
      <c r="I5" s="464" t="s">
        <v>263</v>
      </c>
      <c r="J5" s="464" t="s">
        <v>373</v>
      </c>
      <c r="K5" s="465">
        <f>'I 1'!F9</f>
        <v>0</v>
      </c>
      <c r="L5" s="465">
        <f>IF(K5&gt;0,K5+4,0)</f>
        <v>0</v>
      </c>
      <c r="M5" s="464" t="s">
        <v>373</v>
      </c>
      <c r="N5" s="465">
        <f>K5</f>
        <v>0</v>
      </c>
      <c r="O5" s="465">
        <f>L5</f>
        <v>0</v>
      </c>
      <c r="P5" s="352"/>
      <c r="Q5" s="407"/>
      <c r="R5" s="466"/>
      <c r="S5" s="467"/>
      <c r="T5" s="467"/>
      <c r="U5" s="467"/>
      <c r="V5" s="468"/>
      <c r="W5" s="353"/>
      <c r="X5" s="342"/>
      <c r="Y5" s="342"/>
      <c r="Z5" s="342"/>
      <c r="AA5" s="342"/>
      <c r="AB5" s="342"/>
      <c r="AC5" s="342"/>
      <c r="AD5" s="342"/>
    </row>
    <row r="6" spans="1:30" x14ac:dyDescent="0.35">
      <c r="A6" s="3"/>
      <c r="B6" s="276"/>
      <c r="C6" s="469" t="s">
        <v>374</v>
      </c>
      <c r="D6" s="470"/>
      <c r="E6" s="407"/>
      <c r="F6" s="464"/>
      <c r="G6" s="464"/>
      <c r="H6" s="464"/>
      <c r="I6" s="464"/>
      <c r="J6" s="464"/>
      <c r="K6" s="464" t="s">
        <v>375</v>
      </c>
      <c r="L6" s="464" t="s">
        <v>376</v>
      </c>
      <c r="M6" s="464"/>
      <c r="N6" s="464" t="s">
        <v>375</v>
      </c>
      <c r="O6" s="464" t="s">
        <v>376</v>
      </c>
      <c r="P6" s="352"/>
      <c r="Q6" s="407"/>
      <c r="R6" s="471"/>
      <c r="S6" s="472" t="s">
        <v>333</v>
      </c>
      <c r="T6" s="473">
        <f>N5</f>
        <v>0</v>
      </c>
      <c r="U6" s="473">
        <f>O5</f>
        <v>0</v>
      </c>
      <c r="V6" s="474" t="s">
        <v>377</v>
      </c>
      <c r="W6" s="353"/>
      <c r="X6" s="342"/>
      <c r="Y6" s="342"/>
      <c r="Z6" s="342"/>
      <c r="AA6" s="342"/>
      <c r="AB6" s="342"/>
      <c r="AC6" s="342"/>
      <c r="AD6" s="342"/>
    </row>
    <row r="7" spans="1:30" ht="18" customHeight="1" x14ac:dyDescent="0.35">
      <c r="A7" s="3"/>
      <c r="B7" s="273">
        <f>B5+1</f>
        <v>2</v>
      </c>
      <c r="C7" s="475"/>
      <c r="D7" s="476" t="s">
        <v>378</v>
      </c>
      <c r="E7" s="477"/>
      <c r="F7" s="478"/>
      <c r="G7" s="478"/>
      <c r="H7" s="479"/>
      <c r="I7" s="480"/>
      <c r="J7" s="481"/>
      <c r="K7" s="480">
        <f t="shared" ref="K7:K21" si="0">IF(G7&lt;K$5,0,IF(+$C7="T",IF(+$I7=0,0,((+$I7-(K$5-$F7)*$N7))*$J7),IF(+C7="A",-IPMT(+$J7,+$T7,+$S7,+$I7),0)))</f>
        <v>0</v>
      </c>
      <c r="L7" s="480">
        <f t="shared" ref="L7:L21" si="1">IF(G7&lt;L$5,0,IF(+$C7="T",IF(+$I7=0,0,((+$I7-(L$5-$F7)*$N7))*$J7),IF(+$C7="A",-IPMT(+$J7,+$U7,+$S7,+$I7),0)))</f>
        <v>0</v>
      </c>
      <c r="M7" s="481">
        <f t="shared" ref="M7:M21" si="2">IF(S7=0,0,1/S7)</f>
        <v>0</v>
      </c>
      <c r="N7" s="480">
        <f t="shared" ref="N7:N21" si="3">IF(G7&lt;N$5,0,IF(+$C7=0,0,IF(+$C7="T",$I7/$S7,IF(+$C7="A",PMT(+$J7,+$S7,-(+$I7))-K7))))</f>
        <v>0</v>
      </c>
      <c r="O7" s="480">
        <f t="shared" ref="O7:O21" si="4">IF(+G7&lt;O$5,0,IF(+$C7=0,0,IF(+$C7="T",$I7/$S7,IF(+$C7="A",PMT(+$J7,+$S7,-(+$I7))-L7))))</f>
        <v>0</v>
      </c>
      <c r="P7" s="482"/>
      <c r="Q7" s="407"/>
      <c r="R7" s="483"/>
      <c r="S7" s="484">
        <f t="shared" ref="S7:S21" si="5">G7-F7</f>
        <v>0</v>
      </c>
      <c r="T7" s="473">
        <f>K$5-F7</f>
        <v>0</v>
      </c>
      <c r="U7" s="473">
        <f t="shared" ref="U7:U21" si="6">L$5-F7</f>
        <v>0</v>
      </c>
      <c r="V7" s="485"/>
      <c r="W7" s="353"/>
      <c r="X7" s="342"/>
      <c r="Y7" s="342"/>
      <c r="Z7" s="486">
        <v>1990</v>
      </c>
      <c r="AA7" s="487">
        <v>100000</v>
      </c>
      <c r="AB7" s="488">
        <v>0.1</v>
      </c>
      <c r="AC7" s="487">
        <f t="shared" ref="AC7:AC37" si="7">AA7-5000</f>
        <v>95000</v>
      </c>
      <c r="AD7" s="487">
        <f t="shared" ref="AD7:AD37" si="8">AA7*AB7</f>
        <v>10000</v>
      </c>
    </row>
    <row r="8" spans="1:30" ht="18" customHeight="1" x14ac:dyDescent="0.35">
      <c r="A8" s="3"/>
      <c r="B8" s="273">
        <f t="shared" ref="B8:B21" si="9">B7+1</f>
        <v>3</v>
      </c>
      <c r="C8" s="475"/>
      <c r="D8" s="476" t="s">
        <v>379</v>
      </c>
      <c r="E8" s="477"/>
      <c r="F8" s="478"/>
      <c r="G8" s="478"/>
      <c r="H8" s="479"/>
      <c r="I8" s="480"/>
      <c r="J8" s="481"/>
      <c r="K8" s="480">
        <f t="shared" si="0"/>
        <v>0</v>
      </c>
      <c r="L8" s="480">
        <f t="shared" si="1"/>
        <v>0</v>
      </c>
      <c r="M8" s="481">
        <f t="shared" si="2"/>
        <v>0</v>
      </c>
      <c r="N8" s="480">
        <f t="shared" si="3"/>
        <v>0</v>
      </c>
      <c r="O8" s="480">
        <f t="shared" si="4"/>
        <v>0</v>
      </c>
      <c r="P8" s="482"/>
      <c r="Q8" s="407"/>
      <c r="R8" s="483"/>
      <c r="S8" s="484">
        <f t="shared" si="5"/>
        <v>0</v>
      </c>
      <c r="T8" s="473">
        <f t="shared" ref="T8:T21" si="10">IF((+K$5-F8)&lt;=1,1,+K$5-F8)</f>
        <v>1</v>
      </c>
      <c r="U8" s="473">
        <f t="shared" si="6"/>
        <v>0</v>
      </c>
      <c r="V8" s="489"/>
      <c r="W8" s="353"/>
      <c r="X8" s="342"/>
      <c r="Y8" s="342"/>
      <c r="Z8" s="486">
        <f t="shared" ref="Z8:Z38" si="11">Z7+1</f>
        <v>1991</v>
      </c>
      <c r="AA8" s="487">
        <f t="shared" ref="AA8:AA37" si="12">AC7</f>
        <v>95000</v>
      </c>
      <c r="AB8" s="488">
        <v>0.1</v>
      </c>
      <c r="AC8" s="487">
        <f t="shared" si="7"/>
        <v>90000</v>
      </c>
      <c r="AD8" s="487">
        <f t="shared" si="8"/>
        <v>9500</v>
      </c>
    </row>
    <row r="9" spans="1:30" ht="18" customHeight="1" x14ac:dyDescent="0.35">
      <c r="A9" s="3"/>
      <c r="B9" s="273">
        <f t="shared" si="9"/>
        <v>4</v>
      </c>
      <c r="C9" s="475"/>
      <c r="D9" s="476" t="s">
        <v>380</v>
      </c>
      <c r="E9" s="477"/>
      <c r="F9" s="478"/>
      <c r="G9" s="478"/>
      <c r="H9" s="479"/>
      <c r="I9" s="480"/>
      <c r="J9" s="481"/>
      <c r="K9" s="480">
        <f t="shared" si="0"/>
        <v>0</v>
      </c>
      <c r="L9" s="480">
        <f t="shared" si="1"/>
        <v>0</v>
      </c>
      <c r="M9" s="481">
        <f t="shared" si="2"/>
        <v>0</v>
      </c>
      <c r="N9" s="480">
        <f t="shared" si="3"/>
        <v>0</v>
      </c>
      <c r="O9" s="480">
        <f t="shared" si="4"/>
        <v>0</v>
      </c>
      <c r="P9" s="482"/>
      <c r="Q9" s="490"/>
      <c r="R9" s="483"/>
      <c r="S9" s="484">
        <f t="shared" si="5"/>
        <v>0</v>
      </c>
      <c r="T9" s="473">
        <f t="shared" si="10"/>
        <v>1</v>
      </c>
      <c r="U9" s="473">
        <f t="shared" si="6"/>
        <v>0</v>
      </c>
      <c r="V9" s="489"/>
      <c r="W9" s="353"/>
      <c r="X9" s="342"/>
      <c r="Y9" s="342"/>
      <c r="Z9" s="486">
        <f t="shared" si="11"/>
        <v>1992</v>
      </c>
      <c r="AA9" s="487">
        <f t="shared" si="12"/>
        <v>90000</v>
      </c>
      <c r="AB9" s="488">
        <v>0.1</v>
      </c>
      <c r="AC9" s="487">
        <f t="shared" si="7"/>
        <v>85000</v>
      </c>
      <c r="AD9" s="487">
        <f t="shared" si="8"/>
        <v>9000</v>
      </c>
    </row>
    <row r="10" spans="1:30" ht="18" customHeight="1" x14ac:dyDescent="0.35">
      <c r="A10" s="3"/>
      <c r="B10" s="273">
        <f t="shared" si="9"/>
        <v>5</v>
      </c>
      <c r="C10" s="475"/>
      <c r="D10" s="476" t="s">
        <v>381</v>
      </c>
      <c r="E10" s="477"/>
      <c r="F10" s="478"/>
      <c r="G10" s="478"/>
      <c r="H10" s="479"/>
      <c r="I10" s="480"/>
      <c r="J10" s="481"/>
      <c r="K10" s="480">
        <f t="shared" si="0"/>
        <v>0</v>
      </c>
      <c r="L10" s="480">
        <f t="shared" si="1"/>
        <v>0</v>
      </c>
      <c r="M10" s="481">
        <f t="shared" si="2"/>
        <v>0</v>
      </c>
      <c r="N10" s="480">
        <f t="shared" si="3"/>
        <v>0</v>
      </c>
      <c r="O10" s="480">
        <f t="shared" si="4"/>
        <v>0</v>
      </c>
      <c r="P10" s="482"/>
      <c r="Q10" s="490"/>
      <c r="R10" s="483"/>
      <c r="S10" s="484">
        <f t="shared" si="5"/>
        <v>0</v>
      </c>
      <c r="T10" s="473">
        <f t="shared" si="10"/>
        <v>1</v>
      </c>
      <c r="U10" s="473">
        <f t="shared" si="6"/>
        <v>0</v>
      </c>
      <c r="V10" s="489"/>
      <c r="W10" s="353"/>
      <c r="X10" s="342"/>
      <c r="Y10" s="342"/>
      <c r="Z10" s="486">
        <f t="shared" si="11"/>
        <v>1993</v>
      </c>
      <c r="AA10" s="487">
        <f t="shared" si="12"/>
        <v>85000</v>
      </c>
      <c r="AB10" s="488">
        <v>0.1</v>
      </c>
      <c r="AC10" s="487">
        <f t="shared" si="7"/>
        <v>80000</v>
      </c>
      <c r="AD10" s="487">
        <f t="shared" si="8"/>
        <v>8500</v>
      </c>
    </row>
    <row r="11" spans="1:30" ht="18" customHeight="1" x14ac:dyDescent="0.35">
      <c r="A11" s="3"/>
      <c r="B11" s="273">
        <f t="shared" si="9"/>
        <v>6</v>
      </c>
      <c r="C11" s="475"/>
      <c r="D11" s="476" t="s">
        <v>382</v>
      </c>
      <c r="E11" s="477"/>
      <c r="F11" s="478"/>
      <c r="G11" s="478"/>
      <c r="H11" s="479"/>
      <c r="I11" s="480"/>
      <c r="J11" s="481"/>
      <c r="K11" s="480">
        <f t="shared" si="0"/>
        <v>0</v>
      </c>
      <c r="L11" s="480">
        <f t="shared" si="1"/>
        <v>0</v>
      </c>
      <c r="M11" s="481">
        <f t="shared" si="2"/>
        <v>0</v>
      </c>
      <c r="N11" s="480">
        <f t="shared" si="3"/>
        <v>0</v>
      </c>
      <c r="O11" s="480">
        <f t="shared" si="4"/>
        <v>0</v>
      </c>
      <c r="P11" s="482"/>
      <c r="Q11" s="490"/>
      <c r="R11" s="483"/>
      <c r="S11" s="484">
        <f t="shared" si="5"/>
        <v>0</v>
      </c>
      <c r="T11" s="473">
        <f t="shared" si="10"/>
        <v>1</v>
      </c>
      <c r="U11" s="473">
        <f t="shared" si="6"/>
        <v>0</v>
      </c>
      <c r="V11" s="489"/>
      <c r="W11" s="353"/>
      <c r="X11" s="342"/>
      <c r="Y11" s="342"/>
      <c r="Z11" s="486">
        <f t="shared" si="11"/>
        <v>1994</v>
      </c>
      <c r="AA11" s="487">
        <f t="shared" si="12"/>
        <v>80000</v>
      </c>
      <c r="AB11" s="488">
        <v>0.1</v>
      </c>
      <c r="AC11" s="487">
        <f t="shared" si="7"/>
        <v>75000</v>
      </c>
      <c r="AD11" s="487">
        <f t="shared" si="8"/>
        <v>8000</v>
      </c>
    </row>
    <row r="12" spans="1:30" ht="18" customHeight="1" x14ac:dyDescent="0.35">
      <c r="A12" s="3"/>
      <c r="B12" s="273">
        <f t="shared" si="9"/>
        <v>7</v>
      </c>
      <c r="C12" s="475"/>
      <c r="D12" s="476" t="s">
        <v>383</v>
      </c>
      <c r="E12" s="477"/>
      <c r="F12" s="478"/>
      <c r="G12" s="478"/>
      <c r="H12" s="479"/>
      <c r="I12" s="480"/>
      <c r="J12" s="481"/>
      <c r="K12" s="480">
        <f t="shared" si="0"/>
        <v>0</v>
      </c>
      <c r="L12" s="480">
        <f t="shared" si="1"/>
        <v>0</v>
      </c>
      <c r="M12" s="481">
        <f t="shared" si="2"/>
        <v>0</v>
      </c>
      <c r="N12" s="480">
        <f t="shared" si="3"/>
        <v>0</v>
      </c>
      <c r="O12" s="480">
        <f t="shared" si="4"/>
        <v>0</v>
      </c>
      <c r="P12" s="482"/>
      <c r="Q12" s="490"/>
      <c r="R12" s="483"/>
      <c r="S12" s="484">
        <f t="shared" si="5"/>
        <v>0</v>
      </c>
      <c r="T12" s="473">
        <f t="shared" si="10"/>
        <v>1</v>
      </c>
      <c r="U12" s="473">
        <f t="shared" si="6"/>
        <v>0</v>
      </c>
      <c r="V12" s="489"/>
      <c r="W12" s="353"/>
      <c r="X12" s="342"/>
      <c r="Y12" s="342"/>
      <c r="Z12" s="486">
        <f t="shared" si="11"/>
        <v>1995</v>
      </c>
      <c r="AA12" s="487">
        <f t="shared" si="12"/>
        <v>75000</v>
      </c>
      <c r="AB12" s="488">
        <v>0.1</v>
      </c>
      <c r="AC12" s="487">
        <f t="shared" si="7"/>
        <v>70000</v>
      </c>
      <c r="AD12" s="487">
        <f t="shared" si="8"/>
        <v>7500</v>
      </c>
    </row>
    <row r="13" spans="1:30" ht="18" customHeight="1" x14ac:dyDescent="0.35">
      <c r="A13" s="3"/>
      <c r="B13" s="273">
        <f t="shared" si="9"/>
        <v>8</v>
      </c>
      <c r="C13" s="475"/>
      <c r="D13" s="476" t="s">
        <v>384</v>
      </c>
      <c r="E13" s="477"/>
      <c r="F13" s="478"/>
      <c r="G13" s="478"/>
      <c r="H13" s="479"/>
      <c r="I13" s="480"/>
      <c r="J13" s="481"/>
      <c r="K13" s="480">
        <f t="shared" si="0"/>
        <v>0</v>
      </c>
      <c r="L13" s="480">
        <f t="shared" si="1"/>
        <v>0</v>
      </c>
      <c r="M13" s="481">
        <f t="shared" si="2"/>
        <v>0</v>
      </c>
      <c r="N13" s="480">
        <f t="shared" si="3"/>
        <v>0</v>
      </c>
      <c r="O13" s="480">
        <f t="shared" si="4"/>
        <v>0</v>
      </c>
      <c r="P13" s="482"/>
      <c r="Q13" s="491"/>
      <c r="R13" s="483"/>
      <c r="S13" s="484">
        <f t="shared" si="5"/>
        <v>0</v>
      </c>
      <c r="T13" s="473">
        <f t="shared" si="10"/>
        <v>1</v>
      </c>
      <c r="U13" s="473">
        <f t="shared" si="6"/>
        <v>0</v>
      </c>
      <c r="V13" s="489"/>
      <c r="W13" s="353"/>
      <c r="X13" s="342"/>
      <c r="Y13" s="342"/>
      <c r="Z13" s="486">
        <f t="shared" si="11"/>
        <v>1996</v>
      </c>
      <c r="AA13" s="487">
        <f t="shared" si="12"/>
        <v>70000</v>
      </c>
      <c r="AB13" s="488">
        <v>0.1</v>
      </c>
      <c r="AC13" s="487">
        <f t="shared" si="7"/>
        <v>65000</v>
      </c>
      <c r="AD13" s="487">
        <f t="shared" si="8"/>
        <v>7000</v>
      </c>
    </row>
    <row r="14" spans="1:30" ht="18" customHeight="1" x14ac:dyDescent="0.35">
      <c r="A14" s="3"/>
      <c r="B14" s="273">
        <f t="shared" si="9"/>
        <v>9</v>
      </c>
      <c r="C14" s="475"/>
      <c r="D14" s="476" t="s">
        <v>385</v>
      </c>
      <c r="E14" s="477"/>
      <c r="F14" s="478"/>
      <c r="G14" s="478"/>
      <c r="H14" s="479"/>
      <c r="I14" s="480"/>
      <c r="J14" s="481"/>
      <c r="K14" s="480">
        <f t="shared" si="0"/>
        <v>0</v>
      </c>
      <c r="L14" s="480">
        <f t="shared" si="1"/>
        <v>0</v>
      </c>
      <c r="M14" s="481">
        <f t="shared" si="2"/>
        <v>0</v>
      </c>
      <c r="N14" s="480">
        <f t="shared" si="3"/>
        <v>0</v>
      </c>
      <c r="O14" s="480">
        <f t="shared" si="4"/>
        <v>0</v>
      </c>
      <c r="P14" s="482"/>
      <c r="Q14" s="491"/>
      <c r="R14" s="483"/>
      <c r="S14" s="484">
        <f t="shared" si="5"/>
        <v>0</v>
      </c>
      <c r="T14" s="473">
        <f t="shared" si="10"/>
        <v>1</v>
      </c>
      <c r="U14" s="473">
        <f t="shared" si="6"/>
        <v>0</v>
      </c>
      <c r="V14" s="489"/>
      <c r="W14" s="353"/>
      <c r="X14" s="342"/>
      <c r="Y14" s="342"/>
      <c r="Z14" s="486">
        <f t="shared" si="11"/>
        <v>1997</v>
      </c>
      <c r="AA14" s="487">
        <f t="shared" si="12"/>
        <v>65000</v>
      </c>
      <c r="AB14" s="488">
        <v>0.1</v>
      </c>
      <c r="AC14" s="487">
        <f t="shared" si="7"/>
        <v>60000</v>
      </c>
      <c r="AD14" s="487">
        <f t="shared" si="8"/>
        <v>6500</v>
      </c>
    </row>
    <row r="15" spans="1:30" ht="18" customHeight="1" x14ac:dyDescent="0.35">
      <c r="A15" s="3"/>
      <c r="B15" s="273">
        <f t="shared" si="9"/>
        <v>10</v>
      </c>
      <c r="C15" s="475"/>
      <c r="D15" s="476" t="s">
        <v>386</v>
      </c>
      <c r="E15" s="477"/>
      <c r="F15" s="478"/>
      <c r="G15" s="478"/>
      <c r="H15" s="479"/>
      <c r="I15" s="480"/>
      <c r="J15" s="481"/>
      <c r="K15" s="480">
        <f t="shared" si="0"/>
        <v>0</v>
      </c>
      <c r="L15" s="480">
        <f t="shared" si="1"/>
        <v>0</v>
      </c>
      <c r="M15" s="481">
        <f t="shared" si="2"/>
        <v>0</v>
      </c>
      <c r="N15" s="480">
        <f t="shared" si="3"/>
        <v>0</v>
      </c>
      <c r="O15" s="480">
        <f t="shared" si="4"/>
        <v>0</v>
      </c>
      <c r="P15" s="482"/>
      <c r="Q15" s="491"/>
      <c r="R15" s="483"/>
      <c r="S15" s="484">
        <f t="shared" si="5"/>
        <v>0</v>
      </c>
      <c r="T15" s="473">
        <f t="shared" si="10"/>
        <v>1</v>
      </c>
      <c r="U15" s="473">
        <f t="shared" si="6"/>
        <v>0</v>
      </c>
      <c r="V15" s="489"/>
      <c r="W15" s="353"/>
      <c r="X15" s="342"/>
      <c r="Y15" s="342"/>
      <c r="Z15" s="486">
        <f t="shared" si="11"/>
        <v>1998</v>
      </c>
      <c r="AA15" s="487">
        <f t="shared" si="12"/>
        <v>60000</v>
      </c>
      <c r="AB15" s="488">
        <v>0.1</v>
      </c>
      <c r="AC15" s="487">
        <f t="shared" si="7"/>
        <v>55000</v>
      </c>
      <c r="AD15" s="487">
        <f t="shared" si="8"/>
        <v>6000</v>
      </c>
    </row>
    <row r="16" spans="1:30" ht="18" customHeight="1" x14ac:dyDescent="0.35">
      <c r="A16" s="3"/>
      <c r="B16" s="273">
        <f t="shared" si="9"/>
        <v>11</v>
      </c>
      <c r="C16" s="475"/>
      <c r="D16" s="476" t="s">
        <v>387</v>
      </c>
      <c r="E16" s="477"/>
      <c r="F16" s="478"/>
      <c r="G16" s="478"/>
      <c r="H16" s="479"/>
      <c r="I16" s="480"/>
      <c r="J16" s="481"/>
      <c r="K16" s="480">
        <f t="shared" si="0"/>
        <v>0</v>
      </c>
      <c r="L16" s="480">
        <f t="shared" si="1"/>
        <v>0</v>
      </c>
      <c r="M16" s="481">
        <f t="shared" si="2"/>
        <v>0</v>
      </c>
      <c r="N16" s="480">
        <f t="shared" si="3"/>
        <v>0</v>
      </c>
      <c r="O16" s="480">
        <f t="shared" si="4"/>
        <v>0</v>
      </c>
      <c r="P16" s="482"/>
      <c r="Q16" s="491"/>
      <c r="R16" s="483"/>
      <c r="S16" s="484">
        <f t="shared" si="5"/>
        <v>0</v>
      </c>
      <c r="T16" s="473">
        <f t="shared" si="10"/>
        <v>1</v>
      </c>
      <c r="U16" s="473">
        <f t="shared" si="6"/>
        <v>0</v>
      </c>
      <c r="V16" s="489"/>
      <c r="W16" s="353"/>
      <c r="X16" s="342"/>
      <c r="Y16" s="342"/>
      <c r="Z16" s="486">
        <f t="shared" si="11"/>
        <v>1999</v>
      </c>
      <c r="AA16" s="487">
        <f t="shared" si="12"/>
        <v>55000</v>
      </c>
      <c r="AB16" s="488">
        <v>0.1</v>
      </c>
      <c r="AC16" s="487">
        <f t="shared" si="7"/>
        <v>50000</v>
      </c>
      <c r="AD16" s="487">
        <f t="shared" si="8"/>
        <v>5500</v>
      </c>
    </row>
    <row r="17" spans="1:30" ht="18" customHeight="1" x14ac:dyDescent="0.35">
      <c r="A17" s="3"/>
      <c r="B17" s="273">
        <f t="shared" si="9"/>
        <v>12</v>
      </c>
      <c r="C17" s="475"/>
      <c r="D17" s="476" t="s">
        <v>388</v>
      </c>
      <c r="E17" s="477"/>
      <c r="F17" s="478"/>
      <c r="G17" s="478"/>
      <c r="H17" s="479"/>
      <c r="I17" s="480"/>
      <c r="J17" s="481"/>
      <c r="K17" s="480">
        <f t="shared" si="0"/>
        <v>0</v>
      </c>
      <c r="L17" s="480">
        <f t="shared" si="1"/>
        <v>0</v>
      </c>
      <c r="M17" s="481">
        <f t="shared" si="2"/>
        <v>0</v>
      </c>
      <c r="N17" s="480">
        <f t="shared" si="3"/>
        <v>0</v>
      </c>
      <c r="O17" s="480">
        <f t="shared" si="4"/>
        <v>0</v>
      </c>
      <c r="P17" s="482"/>
      <c r="Q17" s="491"/>
      <c r="R17" s="483"/>
      <c r="S17" s="484">
        <f t="shared" si="5"/>
        <v>0</v>
      </c>
      <c r="T17" s="473">
        <f t="shared" si="10"/>
        <v>1</v>
      </c>
      <c r="U17" s="473">
        <f t="shared" si="6"/>
        <v>0</v>
      </c>
      <c r="V17" s="489"/>
      <c r="W17" s="353"/>
      <c r="X17" s="342"/>
      <c r="Y17" s="342"/>
      <c r="Z17" s="486">
        <f t="shared" si="11"/>
        <v>2000</v>
      </c>
      <c r="AA17" s="487">
        <f t="shared" si="12"/>
        <v>50000</v>
      </c>
      <c r="AB17" s="488">
        <v>0.1</v>
      </c>
      <c r="AC17" s="487">
        <f t="shared" si="7"/>
        <v>45000</v>
      </c>
      <c r="AD17" s="487">
        <f t="shared" si="8"/>
        <v>5000</v>
      </c>
    </row>
    <row r="18" spans="1:30" ht="18" customHeight="1" x14ac:dyDescent="0.35">
      <c r="A18" s="3"/>
      <c r="B18" s="273">
        <f t="shared" si="9"/>
        <v>13</v>
      </c>
      <c r="C18" s="475"/>
      <c r="D18" s="476" t="s">
        <v>389</v>
      </c>
      <c r="E18" s="477"/>
      <c r="F18" s="478"/>
      <c r="G18" s="478"/>
      <c r="H18" s="479"/>
      <c r="I18" s="480"/>
      <c r="J18" s="481"/>
      <c r="K18" s="480">
        <f t="shared" si="0"/>
        <v>0</v>
      </c>
      <c r="L18" s="480">
        <f t="shared" si="1"/>
        <v>0</v>
      </c>
      <c r="M18" s="481">
        <f t="shared" si="2"/>
        <v>0</v>
      </c>
      <c r="N18" s="480">
        <f t="shared" si="3"/>
        <v>0</v>
      </c>
      <c r="O18" s="480">
        <f t="shared" si="4"/>
        <v>0</v>
      </c>
      <c r="P18" s="482"/>
      <c r="Q18" s="491"/>
      <c r="R18" s="483"/>
      <c r="S18" s="484">
        <f t="shared" si="5"/>
        <v>0</v>
      </c>
      <c r="T18" s="473">
        <f t="shared" si="10"/>
        <v>1</v>
      </c>
      <c r="U18" s="473">
        <f t="shared" si="6"/>
        <v>0</v>
      </c>
      <c r="V18" s="489"/>
      <c r="W18" s="353"/>
      <c r="X18" s="342"/>
      <c r="Y18" s="342"/>
      <c r="Z18" s="486">
        <f t="shared" si="11"/>
        <v>2001</v>
      </c>
      <c r="AA18" s="487">
        <f t="shared" si="12"/>
        <v>45000</v>
      </c>
      <c r="AB18" s="488">
        <v>0.1</v>
      </c>
      <c r="AC18" s="487">
        <f t="shared" si="7"/>
        <v>40000</v>
      </c>
      <c r="AD18" s="487">
        <f t="shared" si="8"/>
        <v>4500</v>
      </c>
    </row>
    <row r="19" spans="1:30" ht="18" customHeight="1" x14ac:dyDescent="0.35">
      <c r="A19" s="3"/>
      <c r="B19" s="273">
        <f t="shared" si="9"/>
        <v>14</v>
      </c>
      <c r="C19" s="475"/>
      <c r="D19" s="476" t="s">
        <v>390</v>
      </c>
      <c r="E19" s="477"/>
      <c r="F19" s="478"/>
      <c r="G19" s="478"/>
      <c r="H19" s="479"/>
      <c r="I19" s="480"/>
      <c r="J19" s="481"/>
      <c r="K19" s="480">
        <f t="shared" si="0"/>
        <v>0</v>
      </c>
      <c r="L19" s="480">
        <f t="shared" si="1"/>
        <v>0</v>
      </c>
      <c r="M19" s="481">
        <f t="shared" si="2"/>
        <v>0</v>
      </c>
      <c r="N19" s="480">
        <f t="shared" si="3"/>
        <v>0</v>
      </c>
      <c r="O19" s="480">
        <f t="shared" si="4"/>
        <v>0</v>
      </c>
      <c r="P19" s="482"/>
      <c r="Q19" s="491"/>
      <c r="R19" s="483"/>
      <c r="S19" s="484">
        <f t="shared" si="5"/>
        <v>0</v>
      </c>
      <c r="T19" s="473">
        <f t="shared" si="10"/>
        <v>1</v>
      </c>
      <c r="U19" s="473">
        <f t="shared" si="6"/>
        <v>0</v>
      </c>
      <c r="V19" s="489"/>
      <c r="W19" s="353"/>
      <c r="X19" s="342"/>
      <c r="Y19" s="342"/>
      <c r="Z19" s="486">
        <f t="shared" si="11"/>
        <v>2002</v>
      </c>
      <c r="AA19" s="487">
        <f t="shared" si="12"/>
        <v>40000</v>
      </c>
      <c r="AB19" s="488">
        <v>0.1</v>
      </c>
      <c r="AC19" s="487">
        <f t="shared" si="7"/>
        <v>35000</v>
      </c>
      <c r="AD19" s="487">
        <f t="shared" si="8"/>
        <v>4000</v>
      </c>
    </row>
    <row r="20" spans="1:30" ht="18" customHeight="1" x14ac:dyDescent="0.35">
      <c r="A20" s="3"/>
      <c r="B20" s="273">
        <f t="shared" si="9"/>
        <v>15</v>
      </c>
      <c r="C20" s="475"/>
      <c r="D20" s="476" t="s">
        <v>391</v>
      </c>
      <c r="E20" s="477"/>
      <c r="F20" s="478"/>
      <c r="G20" s="478"/>
      <c r="H20" s="479"/>
      <c r="I20" s="480"/>
      <c r="J20" s="481"/>
      <c r="K20" s="480">
        <f t="shared" si="0"/>
        <v>0</v>
      </c>
      <c r="L20" s="480">
        <f t="shared" si="1"/>
        <v>0</v>
      </c>
      <c r="M20" s="481">
        <f t="shared" si="2"/>
        <v>0</v>
      </c>
      <c r="N20" s="480">
        <f t="shared" si="3"/>
        <v>0</v>
      </c>
      <c r="O20" s="480">
        <f t="shared" si="4"/>
        <v>0</v>
      </c>
      <c r="P20" s="482"/>
      <c r="Q20" s="491"/>
      <c r="R20" s="483"/>
      <c r="S20" s="484">
        <f t="shared" si="5"/>
        <v>0</v>
      </c>
      <c r="T20" s="473">
        <f t="shared" si="10"/>
        <v>1</v>
      </c>
      <c r="U20" s="473">
        <f t="shared" si="6"/>
        <v>0</v>
      </c>
      <c r="V20" s="489"/>
      <c r="W20" s="353"/>
      <c r="X20" s="342"/>
      <c r="Y20" s="342"/>
      <c r="Z20" s="486">
        <f t="shared" si="11"/>
        <v>2003</v>
      </c>
      <c r="AA20" s="487">
        <f t="shared" si="12"/>
        <v>35000</v>
      </c>
      <c r="AB20" s="488">
        <v>0.1</v>
      </c>
      <c r="AC20" s="487">
        <f t="shared" si="7"/>
        <v>30000</v>
      </c>
      <c r="AD20" s="487">
        <f t="shared" si="8"/>
        <v>3500</v>
      </c>
    </row>
    <row r="21" spans="1:30" ht="18" customHeight="1" x14ac:dyDescent="0.35">
      <c r="A21" s="3"/>
      <c r="B21" s="273">
        <f t="shared" si="9"/>
        <v>16</v>
      </c>
      <c r="C21" s="492"/>
      <c r="D21" s="476" t="s">
        <v>392</v>
      </c>
      <c r="E21" s="477"/>
      <c r="F21" s="478"/>
      <c r="G21" s="478"/>
      <c r="H21" s="479"/>
      <c r="I21" s="480"/>
      <c r="J21" s="481"/>
      <c r="K21" s="480">
        <f t="shared" si="0"/>
        <v>0</v>
      </c>
      <c r="L21" s="480">
        <f t="shared" si="1"/>
        <v>0</v>
      </c>
      <c r="M21" s="481">
        <f t="shared" si="2"/>
        <v>0</v>
      </c>
      <c r="N21" s="480">
        <f t="shared" si="3"/>
        <v>0</v>
      </c>
      <c r="O21" s="480">
        <f t="shared" si="4"/>
        <v>0</v>
      </c>
      <c r="P21" s="482"/>
      <c r="Q21" s="491"/>
      <c r="R21" s="483"/>
      <c r="S21" s="484">
        <f t="shared" si="5"/>
        <v>0</v>
      </c>
      <c r="T21" s="473">
        <f t="shared" si="10"/>
        <v>1</v>
      </c>
      <c r="U21" s="473">
        <f t="shared" si="6"/>
        <v>0</v>
      </c>
      <c r="V21" s="489"/>
      <c r="W21" s="353"/>
      <c r="X21" s="342"/>
      <c r="Y21" s="342"/>
      <c r="Z21" s="486">
        <f t="shared" si="11"/>
        <v>2004</v>
      </c>
      <c r="AA21" s="487">
        <f t="shared" si="12"/>
        <v>30000</v>
      </c>
      <c r="AB21" s="488">
        <v>0.1</v>
      </c>
      <c r="AC21" s="487">
        <f t="shared" si="7"/>
        <v>25000</v>
      </c>
      <c r="AD21" s="487">
        <f t="shared" si="8"/>
        <v>3000</v>
      </c>
    </row>
    <row r="22" spans="1:30" ht="33" customHeight="1" x14ac:dyDescent="0.35">
      <c r="A22" s="3"/>
      <c r="B22" s="493"/>
      <c r="C22" s="494" t="s">
        <v>393</v>
      </c>
      <c r="D22" s="726" t="s">
        <v>394</v>
      </c>
      <c r="E22" s="726"/>
      <c r="F22" s="495" t="s">
        <v>395</v>
      </c>
      <c r="G22" s="495" t="s">
        <v>396</v>
      </c>
      <c r="H22" s="496"/>
      <c r="I22" s="495" t="s">
        <v>397</v>
      </c>
      <c r="J22" s="495" t="s">
        <v>398</v>
      </c>
      <c r="K22" s="727" t="str">
        <f>"Zinsbetrag ( Z )
"&amp;"IST"&amp;K5&amp;"       Ziel "&amp;L5</f>
        <v>Zinsbetrag ( Z )
IST0       Ziel 0</v>
      </c>
      <c r="L22" s="727"/>
      <c r="M22" s="495" t="s">
        <v>399</v>
      </c>
      <c r="N22" s="727" t="str">
        <f>"Tilgungsbetrag ( T )
"&amp;"IST"&amp;K5&amp;"       Ziel "&amp;L5</f>
        <v>Tilgungsbetrag ( T )
IST0       Ziel 0</v>
      </c>
      <c r="O22" s="727"/>
      <c r="P22" s="482"/>
      <c r="Q22" s="491"/>
      <c r="R22" s="497"/>
      <c r="S22" s="498"/>
      <c r="T22" s="472"/>
      <c r="U22" s="472"/>
      <c r="V22" s="489"/>
      <c r="W22" s="353"/>
      <c r="X22" s="342"/>
      <c r="Y22" s="342"/>
      <c r="Z22" s="486">
        <f t="shared" si="11"/>
        <v>2005</v>
      </c>
      <c r="AA22" s="487">
        <f t="shared" si="12"/>
        <v>25000</v>
      </c>
      <c r="AB22" s="488">
        <v>0.1</v>
      </c>
      <c r="AC22" s="487">
        <f t="shared" si="7"/>
        <v>20000</v>
      </c>
      <c r="AD22" s="487">
        <f t="shared" si="8"/>
        <v>2500</v>
      </c>
    </row>
    <row r="23" spans="1:30" ht="21" customHeight="1" x14ac:dyDescent="0.35">
      <c r="A23" s="3"/>
      <c r="B23" s="499">
        <v>17</v>
      </c>
      <c r="C23" s="475"/>
      <c r="D23" s="500" t="s">
        <v>400</v>
      </c>
      <c r="E23" s="501"/>
      <c r="F23" s="478"/>
      <c r="G23" s="478"/>
      <c r="H23" s="502"/>
      <c r="I23" s="480"/>
      <c r="J23" s="481"/>
      <c r="K23" s="480">
        <f t="array" ref="K23">IF(K$5&lt;$F23,0,IF($C23="T",IF($I23=0,0,(($I23-(K$5-$F23)*$N23))*$J23),IF(C23="A",-IPMT($J23,$T23,$S23,$I23),0)))</f>
        <v>0</v>
      </c>
      <c r="L23" s="480">
        <f t="shared" ref="L23:L28" si="13">IF(+L$5&lt;F23,0,IF(+$C23="T",IF(+$I23=0,0,((+$I23-(L$5-$F23)*$N23))*$J23),IF(+$C23="A",-IPMT(+$J23,+$U23,+$S23,+$I23),0)))</f>
        <v>0</v>
      </c>
      <c r="M23" s="481">
        <f t="shared" ref="M23:M28" si="14">IF(S23=0,0,1/S23)</f>
        <v>0</v>
      </c>
      <c r="N23" s="480">
        <f t="shared" ref="N23:N28" si="15">IF(+N$5&lt;+$F23,0,IF(+$C23=0,0,IF(+$C23="T",$I23/$S23,IF(+$C23="A",PMT(+$J23,+$S23,-(+$I23))-K23))))</f>
        <v>0</v>
      </c>
      <c r="O23" s="480">
        <f t="shared" ref="O23:O28" si="16">IF(+O$5&lt;$F23,0,IF(+$C23=0,0,IF(+$C23="T",$I23/$S23,IF(+$C23="A",PMT(+$J23,+$S23,-(+$I23))-L23))))</f>
        <v>0</v>
      </c>
      <c r="P23" s="482"/>
      <c r="Q23" s="491"/>
      <c r="R23" s="497"/>
      <c r="S23" s="484">
        <f t="shared" ref="S23:S30" si="17">G23-F23</f>
        <v>0</v>
      </c>
      <c r="T23" s="473">
        <f t="shared" ref="T23:T28" si="18">IF((+K$5-F23)&lt;=1,1,+K$5-F23)</f>
        <v>1</v>
      </c>
      <c r="U23" s="473">
        <f t="shared" ref="U23:U28" si="19">L$5-F23</f>
        <v>0</v>
      </c>
      <c r="V23" s="489"/>
      <c r="W23" s="353"/>
      <c r="X23" s="342"/>
      <c r="Y23" s="342"/>
      <c r="Z23" s="486">
        <f t="shared" si="11"/>
        <v>2006</v>
      </c>
      <c r="AA23" s="487">
        <f t="shared" si="12"/>
        <v>20000</v>
      </c>
      <c r="AB23" s="488">
        <v>0.1</v>
      </c>
      <c r="AC23" s="487">
        <f t="shared" si="7"/>
        <v>15000</v>
      </c>
      <c r="AD23" s="487">
        <f t="shared" si="8"/>
        <v>2000</v>
      </c>
    </row>
    <row r="24" spans="1:30" ht="21" customHeight="1" x14ac:dyDescent="0.35">
      <c r="A24" s="3"/>
      <c r="B24" s="276">
        <v>18</v>
      </c>
      <c r="C24" s="475"/>
      <c r="D24" s="500" t="s">
        <v>401</v>
      </c>
      <c r="E24" s="501"/>
      <c r="F24" s="478"/>
      <c r="G24" s="478"/>
      <c r="H24" s="502"/>
      <c r="I24" s="480"/>
      <c r="J24" s="481"/>
      <c r="K24" s="480">
        <f>IF(K$5&lt;$F24,0,IF($C24="T",IF($I24=0,0,(($I24-(K$5-$F24)*$N24))*$J24),IF(C24="A",-IPMT($J24,$T24,$S24,$I24),0)))</f>
        <v>0</v>
      </c>
      <c r="L24" s="480">
        <f t="shared" si="13"/>
        <v>0</v>
      </c>
      <c r="M24" s="481">
        <f t="shared" si="14"/>
        <v>0</v>
      </c>
      <c r="N24" s="480">
        <f t="shared" si="15"/>
        <v>0</v>
      </c>
      <c r="O24" s="480">
        <f t="shared" si="16"/>
        <v>0</v>
      </c>
      <c r="P24" s="482"/>
      <c r="Q24" s="491"/>
      <c r="R24" s="497"/>
      <c r="S24" s="484">
        <f t="shared" si="17"/>
        <v>0</v>
      </c>
      <c r="T24" s="473">
        <f t="shared" si="18"/>
        <v>1</v>
      </c>
      <c r="U24" s="473">
        <f t="shared" si="19"/>
        <v>0</v>
      </c>
      <c r="V24" s="503"/>
      <c r="W24" s="353"/>
      <c r="X24" s="342"/>
      <c r="Y24" s="342"/>
      <c r="Z24" s="486">
        <f t="shared" si="11"/>
        <v>2007</v>
      </c>
      <c r="AA24" s="487">
        <f t="shared" si="12"/>
        <v>15000</v>
      </c>
      <c r="AB24" s="488">
        <v>0.1</v>
      </c>
      <c r="AC24" s="487">
        <f t="shared" si="7"/>
        <v>10000</v>
      </c>
      <c r="AD24" s="487">
        <f t="shared" si="8"/>
        <v>1500</v>
      </c>
    </row>
    <row r="25" spans="1:30" ht="21" customHeight="1" x14ac:dyDescent="0.35">
      <c r="A25" s="3"/>
      <c r="B25" s="273">
        <v>19</v>
      </c>
      <c r="C25" s="475"/>
      <c r="D25" s="500" t="s">
        <v>402</v>
      </c>
      <c r="E25" s="501"/>
      <c r="F25" s="478"/>
      <c r="G25" s="478"/>
      <c r="H25" s="502">
        <v>0</v>
      </c>
      <c r="I25" s="480"/>
      <c r="J25" s="481"/>
      <c r="K25" s="480">
        <f>IF(K$5&lt;$F25,0,IF($C25="T",IF($I25=0,0,(($I25-(K$5-$F25)*$N25))*$J25),IF(C25="A",-IPMT($J25,$T25,$S25,$I25),0)))</f>
        <v>0</v>
      </c>
      <c r="L25" s="480">
        <f t="shared" si="13"/>
        <v>0</v>
      </c>
      <c r="M25" s="481">
        <f t="shared" si="14"/>
        <v>0</v>
      </c>
      <c r="N25" s="480">
        <f t="shared" si="15"/>
        <v>0</v>
      </c>
      <c r="O25" s="480">
        <f t="shared" si="16"/>
        <v>0</v>
      </c>
      <c r="P25" s="504"/>
      <c r="Q25" s="505"/>
      <c r="R25" s="497"/>
      <c r="S25" s="484">
        <f t="shared" si="17"/>
        <v>0</v>
      </c>
      <c r="T25" s="473">
        <f t="shared" si="18"/>
        <v>1</v>
      </c>
      <c r="U25" s="473">
        <f t="shared" si="19"/>
        <v>0</v>
      </c>
      <c r="V25" s="506">
        <f>H25</f>
        <v>0</v>
      </c>
      <c r="W25" s="353"/>
      <c r="X25" s="342"/>
      <c r="Y25" s="342"/>
      <c r="Z25" s="486">
        <f t="shared" si="11"/>
        <v>2008</v>
      </c>
      <c r="AA25" s="487">
        <f t="shared" si="12"/>
        <v>10000</v>
      </c>
      <c r="AB25" s="488">
        <v>0.1</v>
      </c>
      <c r="AC25" s="487">
        <f t="shared" si="7"/>
        <v>5000</v>
      </c>
      <c r="AD25" s="487">
        <f t="shared" si="8"/>
        <v>1000</v>
      </c>
    </row>
    <row r="26" spans="1:30" ht="21" customHeight="1" x14ac:dyDescent="0.35">
      <c r="A26" s="3"/>
      <c r="B26" s="273">
        <f>B25+1</f>
        <v>20</v>
      </c>
      <c r="C26" s="475"/>
      <c r="D26" s="500" t="s">
        <v>403</v>
      </c>
      <c r="E26" s="501"/>
      <c r="F26" s="478"/>
      <c r="G26" s="478"/>
      <c r="H26" s="502">
        <v>0</v>
      </c>
      <c r="I26" s="480"/>
      <c r="J26" s="481"/>
      <c r="K26" s="480">
        <f>IF(K$5&lt;$F26,0,IF($C26="T",IF($I26=0,0,(($I26-(K$5-$F26)*$N26))*$J26),IF(C26="A",-IPMT($J26,$T26,$S26,$I26),0)))</f>
        <v>0</v>
      </c>
      <c r="L26" s="480">
        <f t="shared" si="13"/>
        <v>0</v>
      </c>
      <c r="M26" s="481">
        <f t="shared" si="14"/>
        <v>0</v>
      </c>
      <c r="N26" s="480">
        <f t="shared" si="15"/>
        <v>0</v>
      </c>
      <c r="O26" s="480">
        <f t="shared" si="16"/>
        <v>0</v>
      </c>
      <c r="P26" s="504"/>
      <c r="Q26" s="505"/>
      <c r="R26" s="497"/>
      <c r="S26" s="484">
        <f t="shared" si="17"/>
        <v>0</v>
      </c>
      <c r="T26" s="473">
        <f t="shared" si="18"/>
        <v>1</v>
      </c>
      <c r="U26" s="473">
        <f t="shared" si="19"/>
        <v>0</v>
      </c>
      <c r="V26" s="506">
        <f>H26</f>
        <v>0</v>
      </c>
      <c r="W26" s="353"/>
      <c r="X26" s="342"/>
      <c r="Y26" s="342"/>
      <c r="Z26" s="486">
        <f t="shared" si="11"/>
        <v>2009</v>
      </c>
      <c r="AA26" s="487">
        <f t="shared" si="12"/>
        <v>5000</v>
      </c>
      <c r="AB26" s="488">
        <v>0.1</v>
      </c>
      <c r="AC26" s="487">
        <f t="shared" si="7"/>
        <v>0</v>
      </c>
      <c r="AD26" s="487">
        <f t="shared" si="8"/>
        <v>500</v>
      </c>
    </row>
    <row r="27" spans="1:30" ht="21" customHeight="1" x14ac:dyDescent="0.35">
      <c r="A27" s="3"/>
      <c r="B27" s="273">
        <f>B26+1</f>
        <v>21</v>
      </c>
      <c r="C27" s="475"/>
      <c r="D27" s="500" t="s">
        <v>404</v>
      </c>
      <c r="E27" s="501"/>
      <c r="F27" s="478"/>
      <c r="G27" s="478"/>
      <c r="H27" s="502">
        <v>0</v>
      </c>
      <c r="I27" s="480"/>
      <c r="J27" s="481"/>
      <c r="K27" s="480">
        <f>IF(K$5&lt;$F27,0,IF($C27="T",IF($I27=0,0,(($I27-(K$5-$F27)*$N27))*$J27),IF(C27="A",-IPMT($J27,$T27,$S27,$I27),0)))</f>
        <v>0</v>
      </c>
      <c r="L27" s="480">
        <f t="shared" si="13"/>
        <v>0</v>
      </c>
      <c r="M27" s="481">
        <f t="shared" si="14"/>
        <v>0</v>
      </c>
      <c r="N27" s="480">
        <f t="shared" si="15"/>
        <v>0</v>
      </c>
      <c r="O27" s="480">
        <f t="shared" si="16"/>
        <v>0</v>
      </c>
      <c r="P27" s="504"/>
      <c r="Q27" s="507"/>
      <c r="R27" s="497"/>
      <c r="S27" s="484">
        <f t="shared" si="17"/>
        <v>0</v>
      </c>
      <c r="T27" s="473">
        <f t="shared" si="18"/>
        <v>1</v>
      </c>
      <c r="U27" s="473">
        <f t="shared" si="19"/>
        <v>0</v>
      </c>
      <c r="V27" s="506">
        <f>H27</f>
        <v>0</v>
      </c>
      <c r="W27" s="353"/>
      <c r="X27" s="342"/>
      <c r="Y27" s="342"/>
      <c r="Z27" s="486">
        <f t="shared" si="11"/>
        <v>2010</v>
      </c>
      <c r="AA27" s="487">
        <f t="shared" si="12"/>
        <v>0</v>
      </c>
      <c r="AB27" s="488">
        <v>0.1</v>
      </c>
      <c r="AC27" s="487">
        <f t="shared" si="7"/>
        <v>-5000</v>
      </c>
      <c r="AD27" s="487">
        <f t="shared" si="8"/>
        <v>0</v>
      </c>
    </row>
    <row r="28" spans="1:30" ht="21" customHeight="1" x14ac:dyDescent="0.35">
      <c r="A28" s="3"/>
      <c r="B28" s="273">
        <f>B27+1</f>
        <v>22</v>
      </c>
      <c r="C28" s="475"/>
      <c r="D28" s="500" t="s">
        <v>405</v>
      </c>
      <c r="E28" s="508"/>
      <c r="F28" s="478"/>
      <c r="G28" s="478">
        <v>0</v>
      </c>
      <c r="H28" s="509">
        <v>0</v>
      </c>
      <c r="I28" s="480"/>
      <c r="J28" s="481"/>
      <c r="K28" s="480">
        <f>IF(K$5&lt;$F28,0,IF($C28="T",IF($I28=0,0,(($I28-(K$5-$F28)*$N28))*$J28),IF(C28="A",-IPMT($J28,$T28,$S28,$I28),0)))</f>
        <v>0</v>
      </c>
      <c r="L28" s="480">
        <f t="shared" si="13"/>
        <v>0</v>
      </c>
      <c r="M28" s="481">
        <f t="shared" si="14"/>
        <v>0</v>
      </c>
      <c r="N28" s="480">
        <f t="shared" si="15"/>
        <v>0</v>
      </c>
      <c r="O28" s="480">
        <f t="shared" si="16"/>
        <v>0</v>
      </c>
      <c r="P28" s="504"/>
      <c r="Q28" s="507"/>
      <c r="R28" s="497"/>
      <c r="S28" s="484">
        <f t="shared" si="17"/>
        <v>0</v>
      </c>
      <c r="T28" s="473">
        <f t="shared" si="18"/>
        <v>1</v>
      </c>
      <c r="U28" s="473">
        <f t="shared" si="19"/>
        <v>0</v>
      </c>
      <c r="V28" s="506">
        <f>H28</f>
        <v>0</v>
      </c>
      <c r="W28" s="353"/>
      <c r="X28" s="342"/>
      <c r="Y28" s="342"/>
      <c r="Z28" s="486">
        <f t="shared" si="11"/>
        <v>2011</v>
      </c>
      <c r="AA28" s="487">
        <f t="shared" si="12"/>
        <v>-5000</v>
      </c>
      <c r="AB28" s="488">
        <v>0.1</v>
      </c>
      <c r="AC28" s="487">
        <f t="shared" si="7"/>
        <v>-10000</v>
      </c>
      <c r="AD28" s="487">
        <f t="shared" si="8"/>
        <v>-500</v>
      </c>
    </row>
    <row r="29" spans="1:30" ht="24.95" customHeight="1" x14ac:dyDescent="0.35">
      <c r="A29" s="3"/>
      <c r="B29" s="457"/>
      <c r="C29" s="510"/>
      <c r="D29" s="511"/>
      <c r="E29" s="512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491"/>
      <c r="Q29" s="491"/>
      <c r="R29" s="497"/>
      <c r="S29" s="484">
        <f t="shared" si="17"/>
        <v>0</v>
      </c>
      <c r="T29" s="473"/>
      <c r="U29" s="473"/>
      <c r="V29" s="485"/>
      <c r="W29" s="353"/>
      <c r="X29" s="342"/>
      <c r="Y29" s="342"/>
      <c r="Z29" s="486">
        <f t="shared" si="11"/>
        <v>2012</v>
      </c>
      <c r="AA29" s="487">
        <f t="shared" si="12"/>
        <v>-10000</v>
      </c>
      <c r="AB29" s="488">
        <v>0.1</v>
      </c>
      <c r="AC29" s="487">
        <f t="shared" si="7"/>
        <v>-15000</v>
      </c>
      <c r="AD29" s="487">
        <f t="shared" si="8"/>
        <v>-1000</v>
      </c>
    </row>
    <row r="30" spans="1:30" ht="21.95" customHeight="1" x14ac:dyDescent="0.35">
      <c r="A30" s="3"/>
      <c r="B30" s="514">
        <f>B28+1</f>
        <v>23</v>
      </c>
      <c r="C30" s="515"/>
      <c r="D30" s="516" t="s">
        <v>406</v>
      </c>
      <c r="E30" s="513"/>
      <c r="F30" s="513"/>
      <c r="G30" s="513"/>
      <c r="H30" s="513"/>
      <c r="I30" s="513"/>
      <c r="J30" s="513"/>
      <c r="K30" s="513"/>
      <c r="L30" s="513"/>
      <c r="M30" s="513" t="s">
        <v>407</v>
      </c>
      <c r="N30" s="513"/>
      <c r="O30" s="513"/>
      <c r="P30" s="482"/>
      <c r="Q30" s="491"/>
      <c r="R30" s="497"/>
      <c r="S30" s="484">
        <f t="shared" si="17"/>
        <v>0</v>
      </c>
      <c r="T30" s="473"/>
      <c r="U30" s="473"/>
      <c r="V30" s="489"/>
      <c r="W30" s="353"/>
      <c r="X30" s="342"/>
      <c r="Y30" s="342"/>
      <c r="Z30" s="486">
        <f t="shared" si="11"/>
        <v>2013</v>
      </c>
      <c r="AA30" s="487">
        <f t="shared" si="12"/>
        <v>-15000</v>
      </c>
      <c r="AB30" s="488">
        <v>0.1</v>
      </c>
      <c r="AC30" s="487">
        <f t="shared" si="7"/>
        <v>-20000</v>
      </c>
      <c r="AD30" s="487">
        <f t="shared" si="8"/>
        <v>-1500</v>
      </c>
    </row>
    <row r="31" spans="1:30" ht="29.65" customHeight="1" x14ac:dyDescent="0.35">
      <c r="A31" s="3"/>
      <c r="B31" s="517">
        <f t="shared" ref="B31:B46" si="20">B30+1</f>
        <v>24</v>
      </c>
      <c r="C31" s="518"/>
      <c r="D31" s="519"/>
      <c r="E31" s="520"/>
      <c r="F31" s="728" t="e">
        <f>IF(MID(H31,1,4)&gt;0,MID(H31,1,4)-1,0)&amp;"
  Z                  T"</f>
        <v>#VALUE!</v>
      </c>
      <c r="G31" s="728"/>
      <c r="H31" s="728" t="e">
        <f>IF(MID(J31,1,4)&gt;0,MID(J31,1,4)-1,0)&amp;"
  Z                  T"</f>
        <v>#VALUE!</v>
      </c>
      <c r="I31" s="728"/>
      <c r="J31" s="728" t="e">
        <f>IF(MID(L31,1,4)&gt;0,MID(L31,1,4)-1,0)&amp;"
  Z                  T"</f>
        <v>#VALUE!</v>
      </c>
      <c r="K31" s="728"/>
      <c r="L31" s="728" t="str">
        <f>K5&amp;"
  Z                  T"</f>
        <v>0
  Z                  T</v>
      </c>
      <c r="M31" s="728"/>
      <c r="N31" s="728" t="str">
        <f>O5&amp;"
  Z                  T"</f>
        <v>0
  Z                  T</v>
      </c>
      <c r="O31" s="728"/>
      <c r="P31" s="482"/>
      <c r="Q31" s="491"/>
      <c r="R31" s="497"/>
      <c r="S31" s="484"/>
      <c r="T31" s="473"/>
      <c r="U31" s="473"/>
      <c r="V31" s="489"/>
      <c r="W31" s="353"/>
      <c r="X31" s="342"/>
      <c r="Y31" s="342"/>
      <c r="Z31" s="486">
        <f t="shared" si="11"/>
        <v>2014</v>
      </c>
      <c r="AA31" s="487">
        <f t="shared" si="12"/>
        <v>-20000</v>
      </c>
      <c r="AB31" s="488">
        <v>0.1</v>
      </c>
      <c r="AC31" s="487">
        <f t="shared" si="7"/>
        <v>-25000</v>
      </c>
      <c r="AD31" s="487">
        <f t="shared" si="8"/>
        <v>-2000</v>
      </c>
    </row>
    <row r="32" spans="1:30" ht="18" customHeight="1" x14ac:dyDescent="0.35">
      <c r="A32" s="3"/>
      <c r="B32" s="517">
        <f t="shared" si="20"/>
        <v>25</v>
      </c>
      <c r="C32" s="521">
        <f t="shared" ref="C32:C46" si="21">+C7</f>
        <v>0</v>
      </c>
      <c r="D32" s="476" t="str">
        <f t="shared" ref="D32:D46" si="22">D7</f>
        <v>Nr. I</v>
      </c>
      <c r="E32" s="522">
        <f t="shared" ref="E32:E46" si="23">(E7)</f>
        <v>0</v>
      </c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2"/>
      <c r="Q32" s="491"/>
      <c r="R32" s="497"/>
      <c r="S32" s="484">
        <f t="shared" ref="S32:S58" si="24">G32-F32</f>
        <v>0</v>
      </c>
      <c r="T32" s="473">
        <f t="shared" ref="T32:T58" si="25">IF((+K$5-F32)&lt;=1,1,+K$5-F32)</f>
        <v>1</v>
      </c>
      <c r="U32" s="473">
        <f t="shared" ref="U32:U58" si="26">L$5-F32</f>
        <v>0</v>
      </c>
      <c r="V32" s="489"/>
      <c r="W32" s="353"/>
      <c r="X32" s="342"/>
      <c r="Y32" s="342"/>
      <c r="Z32" s="486">
        <f t="shared" si="11"/>
        <v>2015</v>
      </c>
      <c r="AA32" s="487">
        <f t="shared" si="12"/>
        <v>-25000</v>
      </c>
      <c r="AB32" s="488">
        <v>0.1</v>
      </c>
      <c r="AC32" s="487">
        <f t="shared" si="7"/>
        <v>-30000</v>
      </c>
      <c r="AD32" s="487">
        <f t="shared" si="8"/>
        <v>-2500</v>
      </c>
    </row>
    <row r="33" spans="1:30" ht="18" customHeight="1" x14ac:dyDescent="0.35">
      <c r="A33" s="3"/>
      <c r="B33" s="517">
        <f t="shared" si="20"/>
        <v>26</v>
      </c>
      <c r="C33" s="521">
        <f t="shared" si="21"/>
        <v>0</v>
      </c>
      <c r="D33" s="476" t="str">
        <f t="shared" si="22"/>
        <v>Nr. II</v>
      </c>
      <c r="E33" s="522">
        <f t="shared" si="23"/>
        <v>0</v>
      </c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2"/>
      <c r="Q33" s="491"/>
      <c r="R33" s="497"/>
      <c r="S33" s="484">
        <f t="shared" si="24"/>
        <v>0</v>
      </c>
      <c r="T33" s="473">
        <f t="shared" si="25"/>
        <v>1</v>
      </c>
      <c r="U33" s="473">
        <f t="shared" si="26"/>
        <v>0</v>
      </c>
      <c r="V33" s="489"/>
      <c r="W33" s="353"/>
      <c r="X33" s="342"/>
      <c r="Y33" s="342"/>
      <c r="Z33" s="486">
        <f t="shared" si="11"/>
        <v>2016</v>
      </c>
      <c r="AA33" s="487">
        <f t="shared" si="12"/>
        <v>-30000</v>
      </c>
      <c r="AB33" s="488">
        <v>0.1</v>
      </c>
      <c r="AC33" s="487">
        <f t="shared" si="7"/>
        <v>-35000</v>
      </c>
      <c r="AD33" s="487">
        <f t="shared" si="8"/>
        <v>-3000</v>
      </c>
    </row>
    <row r="34" spans="1:30" ht="18" customHeight="1" x14ac:dyDescent="0.35">
      <c r="A34" s="3"/>
      <c r="B34" s="517">
        <f t="shared" si="20"/>
        <v>27</v>
      </c>
      <c r="C34" s="521">
        <f t="shared" si="21"/>
        <v>0</v>
      </c>
      <c r="D34" s="476" t="str">
        <f t="shared" si="22"/>
        <v>Nr. III</v>
      </c>
      <c r="E34" s="522">
        <f t="shared" si="23"/>
        <v>0</v>
      </c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2"/>
      <c r="Q34" s="491"/>
      <c r="R34" s="497"/>
      <c r="S34" s="484">
        <f t="shared" si="24"/>
        <v>0</v>
      </c>
      <c r="T34" s="473">
        <f t="shared" si="25"/>
        <v>1</v>
      </c>
      <c r="U34" s="473">
        <f t="shared" si="26"/>
        <v>0</v>
      </c>
      <c r="V34" s="489"/>
      <c r="W34" s="353"/>
      <c r="X34" s="342"/>
      <c r="Y34" s="342"/>
      <c r="Z34" s="486">
        <f t="shared" si="11"/>
        <v>2017</v>
      </c>
      <c r="AA34" s="487">
        <f t="shared" si="12"/>
        <v>-35000</v>
      </c>
      <c r="AB34" s="488">
        <v>0.1</v>
      </c>
      <c r="AC34" s="487">
        <f t="shared" si="7"/>
        <v>-40000</v>
      </c>
      <c r="AD34" s="487">
        <f t="shared" si="8"/>
        <v>-3500</v>
      </c>
    </row>
    <row r="35" spans="1:30" ht="18" customHeight="1" x14ac:dyDescent="0.35">
      <c r="A35" s="3"/>
      <c r="B35" s="517">
        <f t="shared" si="20"/>
        <v>28</v>
      </c>
      <c r="C35" s="521">
        <f t="shared" si="21"/>
        <v>0</v>
      </c>
      <c r="D35" s="476" t="str">
        <f t="shared" si="22"/>
        <v>Nr. IV</v>
      </c>
      <c r="E35" s="522">
        <f t="shared" si="23"/>
        <v>0</v>
      </c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2"/>
      <c r="Q35" s="491"/>
      <c r="R35" s="497"/>
      <c r="S35" s="484">
        <f t="shared" si="24"/>
        <v>0</v>
      </c>
      <c r="T35" s="473">
        <f t="shared" si="25"/>
        <v>1</v>
      </c>
      <c r="U35" s="473">
        <f t="shared" si="26"/>
        <v>0</v>
      </c>
      <c r="V35" s="489"/>
      <c r="W35" s="353"/>
      <c r="X35" s="342"/>
      <c r="Y35" s="342"/>
      <c r="Z35" s="486">
        <f t="shared" si="11"/>
        <v>2018</v>
      </c>
      <c r="AA35" s="487">
        <f t="shared" si="12"/>
        <v>-40000</v>
      </c>
      <c r="AB35" s="488">
        <v>0.1</v>
      </c>
      <c r="AC35" s="487">
        <f t="shared" si="7"/>
        <v>-45000</v>
      </c>
      <c r="AD35" s="487">
        <f t="shared" si="8"/>
        <v>-4000</v>
      </c>
    </row>
    <row r="36" spans="1:30" ht="18" customHeight="1" x14ac:dyDescent="0.35">
      <c r="A36" s="3"/>
      <c r="B36" s="517">
        <f t="shared" si="20"/>
        <v>29</v>
      </c>
      <c r="C36" s="521">
        <f t="shared" si="21"/>
        <v>0</v>
      </c>
      <c r="D36" s="476" t="str">
        <f t="shared" si="22"/>
        <v>Nr. V</v>
      </c>
      <c r="E36" s="522">
        <f t="shared" si="23"/>
        <v>0</v>
      </c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2"/>
      <c r="Q36" s="491"/>
      <c r="R36" s="497"/>
      <c r="S36" s="484">
        <f t="shared" si="24"/>
        <v>0</v>
      </c>
      <c r="T36" s="473">
        <f t="shared" si="25"/>
        <v>1</v>
      </c>
      <c r="U36" s="473">
        <f t="shared" si="26"/>
        <v>0</v>
      </c>
      <c r="V36" s="489"/>
      <c r="W36" s="353"/>
      <c r="X36" s="342"/>
      <c r="Y36" s="342"/>
      <c r="Z36" s="486">
        <f t="shared" si="11"/>
        <v>2019</v>
      </c>
      <c r="AA36" s="487">
        <f t="shared" si="12"/>
        <v>-45000</v>
      </c>
      <c r="AB36" s="488">
        <v>0.1</v>
      </c>
      <c r="AC36" s="487">
        <f t="shared" si="7"/>
        <v>-50000</v>
      </c>
      <c r="AD36" s="487">
        <f t="shared" si="8"/>
        <v>-4500</v>
      </c>
    </row>
    <row r="37" spans="1:30" ht="18" customHeight="1" x14ac:dyDescent="0.35">
      <c r="A37" s="3"/>
      <c r="B37" s="517">
        <f t="shared" si="20"/>
        <v>30</v>
      </c>
      <c r="C37" s="521">
        <f t="shared" si="21"/>
        <v>0</v>
      </c>
      <c r="D37" s="476" t="str">
        <f t="shared" si="22"/>
        <v>Nr. VI</v>
      </c>
      <c r="E37" s="522">
        <f t="shared" si="23"/>
        <v>0</v>
      </c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2"/>
      <c r="Q37" s="491"/>
      <c r="R37" s="497"/>
      <c r="S37" s="484">
        <f t="shared" si="24"/>
        <v>0</v>
      </c>
      <c r="T37" s="473">
        <f t="shared" si="25"/>
        <v>1</v>
      </c>
      <c r="U37" s="473">
        <f t="shared" si="26"/>
        <v>0</v>
      </c>
      <c r="V37" s="489"/>
      <c r="W37" s="353"/>
      <c r="X37" s="342"/>
      <c r="Y37" s="342"/>
      <c r="Z37" s="486">
        <f t="shared" si="11"/>
        <v>2020</v>
      </c>
      <c r="AA37" s="487">
        <f t="shared" si="12"/>
        <v>-50000</v>
      </c>
      <c r="AB37" s="488">
        <v>0.1</v>
      </c>
      <c r="AC37" s="487">
        <f t="shared" si="7"/>
        <v>-55000</v>
      </c>
      <c r="AD37" s="487">
        <f t="shared" si="8"/>
        <v>-5000</v>
      </c>
    </row>
    <row r="38" spans="1:30" ht="18" customHeight="1" x14ac:dyDescent="0.35">
      <c r="A38" s="3"/>
      <c r="B38" s="517">
        <f t="shared" si="20"/>
        <v>31</v>
      </c>
      <c r="C38" s="521">
        <f t="shared" si="21"/>
        <v>0</v>
      </c>
      <c r="D38" s="476" t="str">
        <f t="shared" si="22"/>
        <v>Nr. VII</v>
      </c>
      <c r="E38" s="522">
        <f t="shared" si="23"/>
        <v>0</v>
      </c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2"/>
      <c r="Q38" s="491"/>
      <c r="R38" s="523"/>
      <c r="S38" s="484">
        <f t="shared" si="24"/>
        <v>0</v>
      </c>
      <c r="T38" s="473">
        <f t="shared" si="25"/>
        <v>1</v>
      </c>
      <c r="U38" s="473">
        <f t="shared" si="26"/>
        <v>0</v>
      </c>
      <c r="V38" s="489"/>
      <c r="W38" s="353"/>
      <c r="X38" s="342"/>
      <c r="Y38" s="342"/>
      <c r="Z38" s="486">
        <f t="shared" si="11"/>
        <v>2021</v>
      </c>
      <c r="AA38" s="487"/>
      <c r="AB38" s="486"/>
      <c r="AC38" s="486"/>
      <c r="AD38" s="486"/>
    </row>
    <row r="39" spans="1:30" ht="18" customHeight="1" x14ac:dyDescent="0.35">
      <c r="A39" s="3"/>
      <c r="B39" s="517">
        <f t="shared" si="20"/>
        <v>32</v>
      </c>
      <c r="C39" s="521">
        <f t="shared" si="21"/>
        <v>0</v>
      </c>
      <c r="D39" s="476" t="str">
        <f t="shared" si="22"/>
        <v>Nr. VIII</v>
      </c>
      <c r="E39" s="522">
        <f t="shared" si="23"/>
        <v>0</v>
      </c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2"/>
      <c r="Q39" s="491"/>
      <c r="R39" s="523"/>
      <c r="S39" s="484">
        <f t="shared" si="24"/>
        <v>0</v>
      </c>
      <c r="T39" s="473">
        <f t="shared" si="25"/>
        <v>1</v>
      </c>
      <c r="U39" s="473">
        <f t="shared" si="26"/>
        <v>0</v>
      </c>
      <c r="V39" s="489"/>
      <c r="W39" s="353"/>
      <c r="X39" s="342"/>
      <c r="Y39" s="342"/>
      <c r="Z39" s="524"/>
      <c r="AA39" s="525"/>
      <c r="AB39" s="524"/>
      <c r="AC39" s="524"/>
      <c r="AD39" s="524"/>
    </row>
    <row r="40" spans="1:30" ht="18" customHeight="1" x14ac:dyDescent="0.35">
      <c r="A40" s="3"/>
      <c r="B40" s="517">
        <f t="shared" si="20"/>
        <v>33</v>
      </c>
      <c r="C40" s="521">
        <f t="shared" si="21"/>
        <v>0</v>
      </c>
      <c r="D40" s="476" t="str">
        <f t="shared" si="22"/>
        <v>Nr. IX</v>
      </c>
      <c r="E40" s="522">
        <f t="shared" si="23"/>
        <v>0</v>
      </c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2"/>
      <c r="Q40" s="491"/>
      <c r="R40" s="523"/>
      <c r="S40" s="484">
        <f t="shared" si="24"/>
        <v>0</v>
      </c>
      <c r="T40" s="473">
        <f t="shared" si="25"/>
        <v>1</v>
      </c>
      <c r="U40" s="473">
        <f t="shared" si="26"/>
        <v>0</v>
      </c>
      <c r="V40" s="489"/>
      <c r="W40" s="353"/>
      <c r="X40" s="342"/>
      <c r="Y40" s="342"/>
      <c r="Z40" s="524"/>
      <c r="AA40" s="525"/>
      <c r="AB40" s="524"/>
      <c r="AC40" s="524"/>
      <c r="AD40" s="524"/>
    </row>
    <row r="41" spans="1:30" ht="18" customHeight="1" x14ac:dyDescent="0.35">
      <c r="A41" s="3"/>
      <c r="B41" s="517">
        <f t="shared" si="20"/>
        <v>34</v>
      </c>
      <c r="C41" s="521">
        <f t="shared" si="21"/>
        <v>0</v>
      </c>
      <c r="D41" s="476" t="str">
        <f t="shared" si="22"/>
        <v>Nr. X</v>
      </c>
      <c r="E41" s="522">
        <f t="shared" si="23"/>
        <v>0</v>
      </c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2"/>
      <c r="Q41" s="491"/>
      <c r="R41" s="523"/>
      <c r="S41" s="484">
        <f t="shared" si="24"/>
        <v>0</v>
      </c>
      <c r="T41" s="473">
        <f t="shared" si="25"/>
        <v>1</v>
      </c>
      <c r="U41" s="473">
        <f t="shared" si="26"/>
        <v>0</v>
      </c>
      <c r="V41" s="489"/>
      <c r="W41" s="353"/>
      <c r="X41" s="342"/>
      <c r="Y41" s="342"/>
      <c r="Z41" s="524"/>
      <c r="AA41" s="525"/>
      <c r="AB41" s="524"/>
      <c r="AC41" s="524"/>
      <c r="AD41" s="524"/>
    </row>
    <row r="42" spans="1:30" ht="18" customHeight="1" x14ac:dyDescent="0.35">
      <c r="A42" s="3"/>
      <c r="B42" s="517">
        <f t="shared" si="20"/>
        <v>35</v>
      </c>
      <c r="C42" s="521">
        <f t="shared" si="21"/>
        <v>0</v>
      </c>
      <c r="D42" s="476" t="str">
        <f t="shared" si="22"/>
        <v>Nr. XI</v>
      </c>
      <c r="E42" s="522">
        <f t="shared" si="23"/>
        <v>0</v>
      </c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2"/>
      <c r="Q42" s="491"/>
      <c r="R42" s="523"/>
      <c r="S42" s="484">
        <f t="shared" si="24"/>
        <v>0</v>
      </c>
      <c r="T42" s="473">
        <f t="shared" si="25"/>
        <v>1</v>
      </c>
      <c r="U42" s="473">
        <f t="shared" si="26"/>
        <v>0</v>
      </c>
      <c r="V42" s="489"/>
      <c r="W42" s="353"/>
      <c r="X42" s="342"/>
      <c r="Y42" s="342"/>
      <c r="Z42" s="524"/>
      <c r="AA42" s="525"/>
      <c r="AB42" s="524"/>
      <c r="AC42" s="524"/>
      <c r="AD42" s="524"/>
    </row>
    <row r="43" spans="1:30" ht="18" customHeight="1" x14ac:dyDescent="0.35">
      <c r="A43" s="3"/>
      <c r="B43" s="517">
        <f t="shared" si="20"/>
        <v>36</v>
      </c>
      <c r="C43" s="521">
        <f t="shared" si="21"/>
        <v>0</v>
      </c>
      <c r="D43" s="476" t="str">
        <f t="shared" si="22"/>
        <v>Nr. XII</v>
      </c>
      <c r="E43" s="522">
        <f t="shared" si="23"/>
        <v>0</v>
      </c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2"/>
      <c r="Q43" s="491"/>
      <c r="R43" s="523"/>
      <c r="S43" s="484">
        <f t="shared" si="24"/>
        <v>0</v>
      </c>
      <c r="T43" s="473">
        <f t="shared" si="25"/>
        <v>1</v>
      </c>
      <c r="U43" s="473">
        <f t="shared" si="26"/>
        <v>0</v>
      </c>
      <c r="V43" s="489"/>
      <c r="W43" s="353"/>
      <c r="X43" s="342"/>
      <c r="Y43" s="342"/>
      <c r="Z43" s="524"/>
      <c r="AA43" s="525"/>
      <c r="AB43" s="524"/>
      <c r="AC43" s="524"/>
      <c r="AD43" s="524"/>
    </row>
    <row r="44" spans="1:30" ht="18" customHeight="1" x14ac:dyDescent="0.35">
      <c r="A44" s="3"/>
      <c r="B44" s="517">
        <f t="shared" si="20"/>
        <v>37</v>
      </c>
      <c r="C44" s="521">
        <f t="shared" si="21"/>
        <v>0</v>
      </c>
      <c r="D44" s="476" t="str">
        <f t="shared" si="22"/>
        <v>Nr. XIII</v>
      </c>
      <c r="E44" s="522">
        <f t="shared" si="23"/>
        <v>0</v>
      </c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2"/>
      <c r="Q44" s="491"/>
      <c r="R44" s="523"/>
      <c r="S44" s="484">
        <f t="shared" si="24"/>
        <v>0</v>
      </c>
      <c r="T44" s="473">
        <f t="shared" si="25"/>
        <v>1</v>
      </c>
      <c r="U44" s="473">
        <f t="shared" si="26"/>
        <v>0</v>
      </c>
      <c r="V44" s="489"/>
      <c r="W44" s="353"/>
      <c r="X44" s="342"/>
      <c r="Y44" s="342"/>
      <c r="Z44" s="524"/>
      <c r="AA44" s="525"/>
      <c r="AB44" s="524"/>
      <c r="AC44" s="524"/>
      <c r="AD44" s="524"/>
    </row>
    <row r="45" spans="1:30" ht="18" customHeight="1" x14ac:dyDescent="0.35">
      <c r="A45" s="3"/>
      <c r="B45" s="517">
        <f t="shared" si="20"/>
        <v>38</v>
      </c>
      <c r="C45" s="521">
        <f t="shared" si="21"/>
        <v>0</v>
      </c>
      <c r="D45" s="476" t="str">
        <f t="shared" si="22"/>
        <v>Nr. XIV</v>
      </c>
      <c r="E45" s="522">
        <f t="shared" si="23"/>
        <v>0</v>
      </c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2"/>
      <c r="Q45" s="491"/>
      <c r="R45" s="523"/>
      <c r="S45" s="484">
        <f t="shared" si="24"/>
        <v>0</v>
      </c>
      <c r="T45" s="473">
        <f t="shared" si="25"/>
        <v>1</v>
      </c>
      <c r="U45" s="473">
        <f t="shared" si="26"/>
        <v>0</v>
      </c>
      <c r="V45" s="489"/>
      <c r="W45" s="353"/>
      <c r="X45" s="342"/>
      <c r="Y45" s="342"/>
      <c r="Z45" s="524"/>
      <c r="AA45" s="525"/>
      <c r="AB45" s="524"/>
      <c r="AC45" s="524"/>
      <c r="AD45" s="524"/>
    </row>
    <row r="46" spans="1:30" ht="18" customHeight="1" x14ac:dyDescent="0.35">
      <c r="A46" s="3"/>
      <c r="B46" s="517">
        <f t="shared" si="20"/>
        <v>39</v>
      </c>
      <c r="C46" s="521">
        <f t="shared" si="21"/>
        <v>0</v>
      </c>
      <c r="D46" s="476" t="str">
        <f t="shared" si="22"/>
        <v>Nr. XV</v>
      </c>
      <c r="E46" s="522">
        <f t="shared" si="23"/>
        <v>0</v>
      </c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2"/>
      <c r="Q46" s="491"/>
      <c r="R46" s="523"/>
      <c r="S46" s="484">
        <f t="shared" si="24"/>
        <v>0</v>
      </c>
      <c r="T46" s="473">
        <f t="shared" si="25"/>
        <v>1</v>
      </c>
      <c r="U46" s="473">
        <f t="shared" si="26"/>
        <v>0</v>
      </c>
      <c r="V46" s="489"/>
      <c r="W46" s="353"/>
      <c r="X46" s="342"/>
      <c r="Y46" s="342"/>
      <c r="Z46" s="524"/>
      <c r="AA46" s="525"/>
      <c r="AB46" s="524"/>
      <c r="AC46" s="524"/>
      <c r="AD46" s="524"/>
    </row>
    <row r="47" spans="1:30" ht="18" customHeight="1" x14ac:dyDescent="0.35">
      <c r="A47" s="3"/>
      <c r="B47" s="517">
        <f>B43+1</f>
        <v>37</v>
      </c>
      <c r="C47" s="518"/>
      <c r="D47" s="476" t="s">
        <v>408</v>
      </c>
      <c r="E47" s="526"/>
      <c r="F47" s="527"/>
      <c r="G47" s="528">
        <f>SUM(G32:G46)</f>
        <v>0</v>
      </c>
      <c r="H47" s="527"/>
      <c r="I47" s="528">
        <f>SUM(I32:I46)</f>
        <v>0</v>
      </c>
      <c r="J47" s="527"/>
      <c r="K47" s="528">
        <f>SUM(K32:K46)</f>
        <v>0</v>
      </c>
      <c r="L47" s="527"/>
      <c r="M47" s="528">
        <f>SUM(M32:M46)</f>
        <v>0</v>
      </c>
      <c r="N47" s="527"/>
      <c r="O47" s="528">
        <f>SUM(O32:O46)</f>
        <v>0</v>
      </c>
      <c r="P47" s="482"/>
      <c r="Q47" s="491"/>
      <c r="R47" s="523"/>
      <c r="S47" s="484">
        <f t="shared" si="24"/>
        <v>0</v>
      </c>
      <c r="T47" s="473">
        <f t="shared" si="25"/>
        <v>1</v>
      </c>
      <c r="U47" s="473">
        <f t="shared" si="26"/>
        <v>0</v>
      </c>
      <c r="V47" s="489"/>
      <c r="W47" s="353"/>
      <c r="X47" s="342"/>
      <c r="Y47" s="342"/>
      <c r="Z47" s="524"/>
      <c r="AA47" s="525"/>
      <c r="AB47" s="524"/>
      <c r="AC47" s="524"/>
      <c r="AD47" s="524"/>
    </row>
    <row r="48" spans="1:30" ht="18" customHeight="1" x14ac:dyDescent="0.35">
      <c r="A48" s="3"/>
      <c r="B48" s="517">
        <f t="shared" ref="B48:B58" si="27">B47+1</f>
        <v>38</v>
      </c>
      <c r="C48" s="518"/>
      <c r="D48" s="476" t="s">
        <v>409</v>
      </c>
      <c r="E48" s="520"/>
      <c r="F48" s="528">
        <f>SUM(F32:F46)</f>
        <v>0</v>
      </c>
      <c r="G48" s="527"/>
      <c r="H48" s="528">
        <f>SUM(H32:H46)</f>
        <v>0</v>
      </c>
      <c r="I48" s="527"/>
      <c r="J48" s="528">
        <f>SUM(J32:J46)</f>
        <v>0</v>
      </c>
      <c r="K48" s="527"/>
      <c r="L48" s="528">
        <f>SUM(L32:L46)</f>
        <v>0</v>
      </c>
      <c r="M48" s="527"/>
      <c r="N48" s="528">
        <f>SUM(N32:N46)</f>
        <v>0</v>
      </c>
      <c r="O48" s="527"/>
      <c r="P48" s="482"/>
      <c r="Q48" s="491"/>
      <c r="R48" s="523"/>
      <c r="S48" s="484">
        <f t="shared" si="24"/>
        <v>0</v>
      </c>
      <c r="T48" s="473">
        <f t="shared" si="25"/>
        <v>1</v>
      </c>
      <c r="U48" s="473">
        <f t="shared" si="26"/>
        <v>0</v>
      </c>
      <c r="V48" s="489"/>
      <c r="W48" s="353"/>
      <c r="X48" s="342"/>
      <c r="Y48" s="342"/>
      <c r="Z48" s="524"/>
      <c r="AA48" s="525"/>
      <c r="AB48" s="524"/>
      <c r="AC48" s="524"/>
      <c r="AD48" s="524"/>
    </row>
    <row r="49" spans="1:30" ht="18" customHeight="1" x14ac:dyDescent="0.35">
      <c r="A49" s="3"/>
      <c r="B49" s="529">
        <f t="shared" si="27"/>
        <v>39</v>
      </c>
      <c r="C49" s="530"/>
      <c r="D49" s="531" t="s">
        <v>410</v>
      </c>
      <c r="E49" s="532"/>
      <c r="F49" s="533"/>
      <c r="G49" s="534">
        <f>G47+F48</f>
        <v>0</v>
      </c>
      <c r="H49" s="533"/>
      <c r="I49" s="534">
        <f>I47+H48</f>
        <v>0</v>
      </c>
      <c r="J49" s="533"/>
      <c r="K49" s="534">
        <f>K47+J48</f>
        <v>0</v>
      </c>
      <c r="L49" s="533"/>
      <c r="M49" s="534">
        <f>M47+L48</f>
        <v>0</v>
      </c>
      <c r="N49" s="533"/>
      <c r="O49" s="535">
        <f>O47+N48</f>
        <v>0</v>
      </c>
      <c r="P49" s="482"/>
      <c r="Q49" s="491"/>
      <c r="R49" s="523"/>
      <c r="S49" s="484">
        <f t="shared" si="24"/>
        <v>0</v>
      </c>
      <c r="T49" s="473">
        <f t="shared" si="25"/>
        <v>1</v>
      </c>
      <c r="U49" s="473">
        <f t="shared" si="26"/>
        <v>0</v>
      </c>
      <c r="V49" s="489"/>
      <c r="W49" s="353"/>
      <c r="X49" s="342"/>
      <c r="Y49" s="342"/>
      <c r="Z49" s="524"/>
      <c r="AA49" s="525"/>
      <c r="AB49" s="524"/>
      <c r="AC49" s="524"/>
      <c r="AD49" s="524"/>
    </row>
    <row r="50" spans="1:30" ht="18" customHeight="1" x14ac:dyDescent="0.35">
      <c r="A50" s="3"/>
      <c r="B50" s="536">
        <f t="shared" si="27"/>
        <v>40</v>
      </c>
      <c r="C50" s="537">
        <f t="shared" ref="C50:C55" si="28">+C23</f>
        <v>0</v>
      </c>
      <c r="D50" s="538" t="str">
        <f t="shared" ref="D50:D55" si="29">D23</f>
        <v xml:space="preserve">          frei finanziertes Darlehen 1</v>
      </c>
      <c r="E50" s="539"/>
      <c r="F50" s="540"/>
      <c r="G50" s="540"/>
      <c r="H50" s="540"/>
      <c r="I50" s="540"/>
      <c r="J50" s="540"/>
      <c r="K50" s="540"/>
      <c r="L50" s="540">
        <f t="shared" ref="L50:L55" si="30">K23</f>
        <v>0</v>
      </c>
      <c r="M50" s="540">
        <f t="shared" ref="M50:M55" si="31">N23</f>
        <v>0</v>
      </c>
      <c r="N50" s="540">
        <f t="shared" ref="N50:N55" si="32">L23</f>
        <v>0</v>
      </c>
      <c r="O50" s="541">
        <f t="shared" ref="O50:O55" si="33">O23</f>
        <v>0</v>
      </c>
      <c r="R50" s="523"/>
      <c r="S50" s="484">
        <f t="shared" si="24"/>
        <v>0</v>
      </c>
      <c r="T50" s="473">
        <f t="shared" si="25"/>
        <v>1</v>
      </c>
      <c r="U50" s="473">
        <f t="shared" si="26"/>
        <v>0</v>
      </c>
      <c r="V50" s="489"/>
      <c r="W50" s="353"/>
      <c r="X50" s="342"/>
      <c r="Y50" s="342"/>
      <c r="Z50" s="524"/>
      <c r="AA50" s="525"/>
      <c r="AB50" s="524"/>
      <c r="AC50" s="524"/>
      <c r="AD50" s="524"/>
    </row>
    <row r="51" spans="1:30" ht="18" customHeight="1" x14ac:dyDescent="0.35">
      <c r="A51" s="3"/>
      <c r="B51" s="493">
        <f t="shared" si="27"/>
        <v>41</v>
      </c>
      <c r="C51" s="542">
        <f t="shared" si="28"/>
        <v>0</v>
      </c>
      <c r="D51" s="543" t="str">
        <f t="shared" si="29"/>
        <v xml:space="preserve">          frei finanziertes Darlehen 2</v>
      </c>
      <c r="E51" s="544"/>
      <c r="F51" s="545"/>
      <c r="G51" s="545"/>
      <c r="H51" s="545"/>
      <c r="I51" s="545"/>
      <c r="J51" s="545"/>
      <c r="K51" s="545"/>
      <c r="L51" s="545">
        <f t="shared" si="30"/>
        <v>0</v>
      </c>
      <c r="M51" s="545">
        <f t="shared" si="31"/>
        <v>0</v>
      </c>
      <c r="N51" s="545">
        <f t="shared" si="32"/>
        <v>0</v>
      </c>
      <c r="O51" s="546">
        <f t="shared" si="33"/>
        <v>0</v>
      </c>
      <c r="P51" s="547"/>
      <c r="Q51" s="491"/>
      <c r="R51" s="523"/>
      <c r="S51" s="484">
        <f t="shared" si="24"/>
        <v>0</v>
      </c>
      <c r="T51" s="473">
        <f t="shared" si="25"/>
        <v>1</v>
      </c>
      <c r="U51" s="473">
        <f t="shared" si="26"/>
        <v>0</v>
      </c>
      <c r="V51" s="489"/>
      <c r="W51" s="353"/>
      <c r="X51" s="342"/>
      <c r="Y51" s="342"/>
      <c r="Z51" s="524"/>
      <c r="AA51" s="525"/>
      <c r="AB51" s="524"/>
      <c r="AC51" s="524"/>
      <c r="AD51" s="524"/>
    </row>
    <row r="52" spans="1:30" ht="18" customHeight="1" x14ac:dyDescent="0.35">
      <c r="A52" s="3"/>
      <c r="B52" s="493">
        <f t="shared" si="27"/>
        <v>42</v>
      </c>
      <c r="C52" s="542">
        <f t="shared" si="28"/>
        <v>0</v>
      </c>
      <c r="D52" s="548" t="str">
        <f t="shared" si="29"/>
        <v xml:space="preserve">          frei finanziertes Darlehen 3</v>
      </c>
      <c r="E52" s="549"/>
      <c r="F52" s="545"/>
      <c r="G52" s="545"/>
      <c r="H52" s="545"/>
      <c r="I52" s="545"/>
      <c r="J52" s="545"/>
      <c r="K52" s="545"/>
      <c r="L52" s="545">
        <f t="shared" si="30"/>
        <v>0</v>
      </c>
      <c r="M52" s="545">
        <f t="shared" si="31"/>
        <v>0</v>
      </c>
      <c r="N52" s="545">
        <f t="shared" si="32"/>
        <v>0</v>
      </c>
      <c r="O52" s="546">
        <f t="shared" si="33"/>
        <v>0</v>
      </c>
      <c r="P52" s="547"/>
      <c r="Q52" s="491"/>
      <c r="R52" s="523"/>
      <c r="S52" s="484">
        <f t="shared" si="24"/>
        <v>0</v>
      </c>
      <c r="T52" s="473">
        <f t="shared" si="25"/>
        <v>1</v>
      </c>
      <c r="U52" s="473">
        <f t="shared" si="26"/>
        <v>0</v>
      </c>
      <c r="V52" s="489"/>
      <c r="W52" s="353"/>
      <c r="X52" s="342"/>
      <c r="Y52" s="342"/>
      <c r="Z52" s="524"/>
      <c r="AA52" s="525"/>
      <c r="AB52" s="524"/>
      <c r="AC52" s="524"/>
      <c r="AD52" s="524"/>
    </row>
    <row r="53" spans="1:30" ht="18" customHeight="1" x14ac:dyDescent="0.35">
      <c r="A53" s="3"/>
      <c r="B53" s="493">
        <f t="shared" si="27"/>
        <v>43</v>
      </c>
      <c r="C53" s="518">
        <f t="shared" si="28"/>
        <v>0</v>
      </c>
      <c r="D53" s="476" t="str">
        <f t="shared" si="29"/>
        <v xml:space="preserve">          frei finanziertes Darlehen 4</v>
      </c>
      <c r="E53" s="550"/>
      <c r="F53" s="551"/>
      <c r="G53" s="551"/>
      <c r="H53" s="551"/>
      <c r="I53" s="551"/>
      <c r="J53" s="551"/>
      <c r="K53" s="551"/>
      <c r="L53" s="551">
        <f t="shared" si="30"/>
        <v>0</v>
      </c>
      <c r="M53" s="551">
        <f t="shared" si="31"/>
        <v>0</v>
      </c>
      <c r="N53" s="551">
        <f t="shared" si="32"/>
        <v>0</v>
      </c>
      <c r="O53" s="552">
        <f t="shared" si="33"/>
        <v>0</v>
      </c>
      <c r="P53" s="547"/>
      <c r="Q53" s="491"/>
      <c r="R53" s="523"/>
      <c r="S53" s="484">
        <f t="shared" si="24"/>
        <v>0</v>
      </c>
      <c r="T53" s="473">
        <f t="shared" si="25"/>
        <v>1</v>
      </c>
      <c r="U53" s="473">
        <f t="shared" si="26"/>
        <v>0</v>
      </c>
      <c r="V53" s="489"/>
      <c r="W53" s="353"/>
      <c r="X53" s="342"/>
      <c r="Y53" s="342"/>
      <c r="Z53" s="524"/>
      <c r="AA53" s="525"/>
      <c r="AB53" s="524"/>
      <c r="AC53" s="524"/>
      <c r="AD53" s="524"/>
    </row>
    <row r="54" spans="1:30" ht="18" customHeight="1" x14ac:dyDescent="0.35">
      <c r="A54" s="3"/>
      <c r="B54" s="493">
        <f t="shared" si="27"/>
        <v>44</v>
      </c>
      <c r="C54" s="518">
        <f t="shared" si="28"/>
        <v>0</v>
      </c>
      <c r="D54" s="476" t="str">
        <f t="shared" si="29"/>
        <v xml:space="preserve">          frei finanziertes Darlehen 5</v>
      </c>
      <c r="E54" s="550"/>
      <c r="F54" s="551"/>
      <c r="G54" s="551"/>
      <c r="H54" s="551"/>
      <c r="I54" s="551"/>
      <c r="J54" s="551"/>
      <c r="K54" s="551"/>
      <c r="L54" s="551">
        <f t="shared" si="30"/>
        <v>0</v>
      </c>
      <c r="M54" s="551">
        <f t="shared" si="31"/>
        <v>0</v>
      </c>
      <c r="N54" s="551">
        <f t="shared" si="32"/>
        <v>0</v>
      </c>
      <c r="O54" s="552">
        <f t="shared" si="33"/>
        <v>0</v>
      </c>
      <c r="P54" s="547"/>
      <c r="Q54" s="491"/>
      <c r="R54" s="523"/>
      <c r="S54" s="484">
        <f t="shared" si="24"/>
        <v>0</v>
      </c>
      <c r="T54" s="473">
        <f t="shared" si="25"/>
        <v>1</v>
      </c>
      <c r="U54" s="473">
        <f t="shared" si="26"/>
        <v>0</v>
      </c>
      <c r="V54" s="489"/>
      <c r="W54" s="353"/>
      <c r="X54" s="342"/>
      <c r="Y54" s="342"/>
      <c r="Z54" s="342"/>
      <c r="AA54" s="342"/>
      <c r="AB54" s="342"/>
      <c r="AC54" s="342"/>
      <c r="AD54" s="342"/>
    </row>
    <row r="55" spans="1:30" ht="18" customHeight="1" x14ac:dyDescent="0.35">
      <c r="A55" s="3"/>
      <c r="B55" s="493">
        <f t="shared" si="27"/>
        <v>45</v>
      </c>
      <c r="C55" s="518">
        <f t="shared" si="28"/>
        <v>0</v>
      </c>
      <c r="D55" s="548" t="str">
        <f t="shared" si="29"/>
        <v xml:space="preserve">          frei finanziertes Darlehen 6</v>
      </c>
      <c r="E55" s="553"/>
      <c r="F55" s="551"/>
      <c r="G55" s="551"/>
      <c r="H55" s="551"/>
      <c r="I55" s="551"/>
      <c r="J55" s="551"/>
      <c r="K55" s="551"/>
      <c r="L55" s="551">
        <f t="shared" si="30"/>
        <v>0</v>
      </c>
      <c r="M55" s="551">
        <f t="shared" si="31"/>
        <v>0</v>
      </c>
      <c r="N55" s="551">
        <f t="shared" si="32"/>
        <v>0</v>
      </c>
      <c r="O55" s="552">
        <f t="shared" si="33"/>
        <v>0</v>
      </c>
      <c r="P55" s="547"/>
      <c r="Q55" s="491"/>
      <c r="R55" s="523"/>
      <c r="S55" s="484">
        <f t="shared" si="24"/>
        <v>0</v>
      </c>
      <c r="T55" s="473">
        <f t="shared" si="25"/>
        <v>1</v>
      </c>
      <c r="U55" s="473">
        <f t="shared" si="26"/>
        <v>0</v>
      </c>
      <c r="V55" s="489"/>
      <c r="W55" s="353"/>
      <c r="X55" s="342"/>
      <c r="Y55" s="342"/>
      <c r="Z55" s="342"/>
      <c r="AA55" s="342"/>
      <c r="AB55" s="342"/>
      <c r="AC55" s="342"/>
      <c r="AD55" s="342"/>
    </row>
    <row r="56" spans="1:30" ht="18" customHeight="1" x14ac:dyDescent="0.35">
      <c r="A56" s="3"/>
      <c r="B56" s="493">
        <f t="shared" si="27"/>
        <v>46</v>
      </c>
      <c r="C56" s="518"/>
      <c r="D56" s="476" t="s">
        <v>408</v>
      </c>
      <c r="E56" s="520"/>
      <c r="F56" s="527"/>
      <c r="G56" s="528">
        <f>SUM(G50:G55)</f>
        <v>0</v>
      </c>
      <c r="H56" s="527"/>
      <c r="I56" s="528">
        <f>SUM(I50:I55)</f>
        <v>0</v>
      </c>
      <c r="J56" s="527"/>
      <c r="K56" s="528">
        <f>SUM(K50:K55)</f>
        <v>0</v>
      </c>
      <c r="L56" s="527"/>
      <c r="M56" s="528">
        <f>SUM(M50:M55)</f>
        <v>0</v>
      </c>
      <c r="N56" s="527"/>
      <c r="O56" s="554">
        <f>SUM(O50:O55)</f>
        <v>0</v>
      </c>
      <c r="P56" s="547"/>
      <c r="Q56" s="491"/>
      <c r="R56" s="523"/>
      <c r="S56" s="484">
        <f t="shared" si="24"/>
        <v>0</v>
      </c>
      <c r="T56" s="473">
        <f t="shared" si="25"/>
        <v>1</v>
      </c>
      <c r="U56" s="473">
        <f t="shared" si="26"/>
        <v>0</v>
      </c>
      <c r="V56" s="489"/>
      <c r="W56" s="353"/>
      <c r="X56" s="342"/>
      <c r="Y56" s="342"/>
      <c r="Z56" s="342"/>
      <c r="AA56" s="342"/>
      <c r="AB56" s="342"/>
      <c r="AC56" s="342"/>
      <c r="AD56" s="342"/>
    </row>
    <row r="57" spans="1:30" ht="18" customHeight="1" x14ac:dyDescent="0.35">
      <c r="A57" s="3"/>
      <c r="B57" s="493">
        <f t="shared" si="27"/>
        <v>47</v>
      </c>
      <c r="C57" s="518"/>
      <c r="D57" s="476" t="s">
        <v>409</v>
      </c>
      <c r="E57" s="520"/>
      <c r="F57" s="528">
        <f>SUM(F50:F55)</f>
        <v>0</v>
      </c>
      <c r="G57" s="527"/>
      <c r="H57" s="528">
        <f>SUM(H50:H55)</f>
        <v>0</v>
      </c>
      <c r="I57" s="527"/>
      <c r="J57" s="528">
        <f>SUM(J50:J55)</f>
        <v>0</v>
      </c>
      <c r="K57" s="527"/>
      <c r="L57" s="528">
        <f>SUM(L50:L55)</f>
        <v>0</v>
      </c>
      <c r="M57" s="527"/>
      <c r="N57" s="528">
        <f>SUM(N50:N55)</f>
        <v>0</v>
      </c>
      <c r="O57" s="555"/>
      <c r="P57" s="547"/>
      <c r="Q57" s="491"/>
      <c r="R57" s="523"/>
      <c r="S57" s="484">
        <f t="shared" si="24"/>
        <v>0</v>
      </c>
      <c r="T57" s="473">
        <f t="shared" si="25"/>
        <v>1</v>
      </c>
      <c r="U57" s="473">
        <f t="shared" si="26"/>
        <v>0</v>
      </c>
      <c r="V57" s="489"/>
      <c r="W57" s="353"/>
      <c r="X57" s="342"/>
      <c r="Y57" s="342"/>
      <c r="Z57" s="342"/>
      <c r="AA57" s="342"/>
      <c r="AB57" s="342"/>
      <c r="AC57" s="342"/>
      <c r="AD57" s="342"/>
    </row>
    <row r="58" spans="1:30" x14ac:dyDescent="0.35">
      <c r="A58" s="256"/>
      <c r="B58" s="529">
        <f t="shared" si="27"/>
        <v>48</v>
      </c>
      <c r="C58" s="556"/>
      <c r="D58" s="531" t="s">
        <v>411</v>
      </c>
      <c r="E58" s="532"/>
      <c r="F58" s="533"/>
      <c r="G58" s="534">
        <f>G56+F57</f>
        <v>0</v>
      </c>
      <c r="H58" s="533"/>
      <c r="I58" s="534">
        <f>I56+H57</f>
        <v>0</v>
      </c>
      <c r="J58" s="533"/>
      <c r="K58" s="534">
        <f>K56+J57</f>
        <v>0</v>
      </c>
      <c r="L58" s="533"/>
      <c r="M58" s="534">
        <f>M56+L57</f>
        <v>0</v>
      </c>
      <c r="N58" s="533"/>
      <c r="O58" s="535">
        <f>O56+N57</f>
        <v>0</v>
      </c>
      <c r="P58" s="557"/>
      <c r="Q58" s="557"/>
      <c r="R58" s="523"/>
      <c r="S58" s="484">
        <f t="shared" si="24"/>
        <v>0</v>
      </c>
      <c r="T58" s="473">
        <f t="shared" si="25"/>
        <v>1</v>
      </c>
      <c r="U58" s="473">
        <f t="shared" si="26"/>
        <v>0</v>
      </c>
      <c r="V58" s="489"/>
      <c r="W58" s="247"/>
    </row>
    <row r="59" spans="1:30" x14ac:dyDescent="0.35">
      <c r="A59" s="256"/>
      <c r="B59" s="558"/>
      <c r="C59" s="558"/>
      <c r="D59" s="559"/>
      <c r="E59" s="559"/>
      <c r="F59" s="560"/>
      <c r="G59" s="561"/>
      <c r="H59" s="561"/>
      <c r="I59" s="561"/>
      <c r="J59" s="561"/>
      <c r="K59" s="561"/>
      <c r="L59" s="561"/>
      <c r="M59" s="561"/>
      <c r="N59" s="561"/>
      <c r="O59" s="561"/>
      <c r="P59" s="557"/>
      <c r="Q59" s="557"/>
      <c r="R59" s="562"/>
      <c r="S59" s="559"/>
      <c r="T59" s="563"/>
      <c r="U59" s="563"/>
      <c r="V59" s="564"/>
    </row>
    <row r="60" spans="1:30" x14ac:dyDescent="0.35">
      <c r="A60" s="256"/>
      <c r="B60" s="565"/>
      <c r="C60" s="565"/>
      <c r="D60" s="557"/>
      <c r="E60" s="566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57"/>
      <c r="Q60" s="557"/>
      <c r="R60" s="568"/>
      <c r="S60" s="569"/>
      <c r="T60" s="570"/>
      <c r="U60" s="570"/>
      <c r="V60" s="571"/>
    </row>
    <row r="61" spans="1:30" x14ac:dyDescent="0.35">
      <c r="A61" s="256"/>
      <c r="B61" s="565"/>
      <c r="C61" s="565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68"/>
      <c r="S61" s="569"/>
      <c r="T61" s="570"/>
      <c r="U61" s="570"/>
      <c r="V61" s="571"/>
    </row>
    <row r="62" spans="1:30" x14ac:dyDescent="0.35">
      <c r="A62" s="256"/>
      <c r="B62" s="565"/>
      <c r="C62" s="565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68"/>
      <c r="S62" s="569"/>
      <c r="T62" s="570"/>
      <c r="U62" s="570"/>
      <c r="V62" s="571"/>
    </row>
    <row r="63" spans="1:30" x14ac:dyDescent="0.35">
      <c r="A63" s="256"/>
      <c r="B63" s="565"/>
      <c r="C63" s="565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68"/>
      <c r="S63" s="569">
        <f>G64-F64</f>
        <v>0</v>
      </c>
      <c r="T63" s="570"/>
      <c r="U63" s="570"/>
      <c r="V63" s="571"/>
    </row>
    <row r="64" spans="1:30" x14ac:dyDescent="0.35">
      <c r="A64" s="256"/>
      <c r="B64" s="565"/>
      <c r="C64" s="565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68"/>
      <c r="S64" s="256"/>
      <c r="T64" s="256"/>
      <c r="U64" s="256"/>
      <c r="V64" s="571"/>
    </row>
    <row r="65" spans="2:22" x14ac:dyDescent="0.35">
      <c r="B65" s="565"/>
      <c r="C65" s="565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72"/>
      <c r="Q65" s="572"/>
      <c r="R65" s="573"/>
      <c r="V65" s="574"/>
    </row>
    <row r="66" spans="2:22" x14ac:dyDescent="0.35">
      <c r="B66" s="565"/>
      <c r="C66" s="565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3"/>
      <c r="V66" s="574"/>
    </row>
    <row r="67" spans="2:22" x14ac:dyDescent="0.35">
      <c r="B67" s="565"/>
      <c r="C67" s="565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3"/>
      <c r="V67" s="574"/>
    </row>
    <row r="68" spans="2:22" x14ac:dyDescent="0.35">
      <c r="B68" s="565"/>
      <c r="C68" s="565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3"/>
      <c r="V68" s="574"/>
    </row>
    <row r="69" spans="2:22" x14ac:dyDescent="0.35">
      <c r="B69" s="565"/>
      <c r="C69" s="565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3"/>
      <c r="V69" s="574"/>
    </row>
    <row r="70" spans="2:22" x14ac:dyDescent="0.35">
      <c r="B70" s="565"/>
      <c r="C70" s="565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3"/>
      <c r="V70" s="574"/>
    </row>
    <row r="71" spans="2:22" x14ac:dyDescent="0.35">
      <c r="B71" s="565"/>
      <c r="C71" s="565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3"/>
      <c r="V71" s="574"/>
    </row>
    <row r="72" spans="2:22" x14ac:dyDescent="0.35">
      <c r="B72" s="565"/>
      <c r="C72" s="565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3"/>
      <c r="V72" s="574"/>
    </row>
    <row r="73" spans="2:22" x14ac:dyDescent="0.35">
      <c r="B73" s="565"/>
      <c r="C73" s="565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3"/>
      <c r="V73" s="574"/>
    </row>
    <row r="74" spans="2:22" x14ac:dyDescent="0.35">
      <c r="B74" s="565"/>
      <c r="C74" s="565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3"/>
      <c r="V74" s="574"/>
    </row>
    <row r="75" spans="2:22" x14ac:dyDescent="0.35">
      <c r="B75" s="565"/>
      <c r="C75" s="565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3"/>
      <c r="V75" s="574"/>
    </row>
    <row r="76" spans="2:22" x14ac:dyDescent="0.35">
      <c r="B76" s="565"/>
      <c r="C76" s="565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3"/>
      <c r="V76" s="574"/>
    </row>
    <row r="77" spans="2:22" x14ac:dyDescent="0.35">
      <c r="B77" s="565"/>
      <c r="C77" s="565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3"/>
      <c r="V77" s="574"/>
    </row>
    <row r="78" spans="2:22" x14ac:dyDescent="0.35">
      <c r="B78" s="565"/>
      <c r="C78" s="565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3"/>
      <c r="V78" s="574"/>
    </row>
    <row r="79" spans="2:22" x14ac:dyDescent="0.35">
      <c r="B79" s="565"/>
      <c r="C79" s="565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3"/>
      <c r="V79" s="574"/>
    </row>
    <row r="80" spans="2:22" x14ac:dyDescent="0.35">
      <c r="B80" s="263"/>
      <c r="C80" s="263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3"/>
      <c r="V80" s="574"/>
    </row>
    <row r="81" spans="2:22" x14ac:dyDescent="0.35">
      <c r="B81" s="263"/>
      <c r="C81" s="263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3"/>
      <c r="V81" s="574"/>
    </row>
    <row r="82" spans="2:22" x14ac:dyDescent="0.35">
      <c r="B82" s="263"/>
      <c r="C82" s="263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263"/>
      <c r="Q82" s="263"/>
      <c r="V82" s="574"/>
    </row>
    <row r="83" spans="2:22" x14ac:dyDescent="0.35"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V83" s="574"/>
    </row>
    <row r="84" spans="2:22" x14ac:dyDescent="0.35"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V84" s="574"/>
    </row>
    <row r="85" spans="2:22" x14ac:dyDescent="0.35"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V85" s="574"/>
    </row>
    <row r="86" spans="2:22" x14ac:dyDescent="0.35"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V86" s="574"/>
    </row>
    <row r="87" spans="2:22" x14ac:dyDescent="0.35"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V87" s="574"/>
    </row>
    <row r="88" spans="2:22" x14ac:dyDescent="0.35"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V88" s="574"/>
    </row>
    <row r="89" spans="2:22" x14ac:dyDescent="0.35"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V89" s="574"/>
    </row>
    <row r="90" spans="2:22" x14ac:dyDescent="0.35"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V90" s="574"/>
    </row>
    <row r="91" spans="2:22" x14ac:dyDescent="0.35"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V91" s="574"/>
    </row>
    <row r="92" spans="2:22" x14ac:dyDescent="0.35"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V92" s="574"/>
    </row>
    <row r="93" spans="2:22" x14ac:dyDescent="0.35"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V93" s="574"/>
    </row>
    <row r="94" spans="2:22" x14ac:dyDescent="0.35"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V94" s="574"/>
    </row>
    <row r="95" spans="2:22" x14ac:dyDescent="0.35"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V95" s="574"/>
    </row>
    <row r="96" spans="2:22" x14ac:dyDescent="0.35"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V96" s="574"/>
    </row>
    <row r="97" spans="2:22" x14ac:dyDescent="0.35"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V97" s="574"/>
    </row>
    <row r="98" spans="2:22" x14ac:dyDescent="0.35"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V98" s="574"/>
    </row>
    <row r="99" spans="2:22" x14ac:dyDescent="0.35"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V99" s="574"/>
    </row>
    <row r="100" spans="2:22" x14ac:dyDescent="0.35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V100" s="574"/>
    </row>
    <row r="101" spans="2:22" x14ac:dyDescent="0.35"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V101" s="574"/>
    </row>
    <row r="102" spans="2:22" x14ac:dyDescent="0.35"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V102" s="574"/>
    </row>
    <row r="103" spans="2:22" x14ac:dyDescent="0.35"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V103" s="574"/>
    </row>
    <row r="104" spans="2:22" x14ac:dyDescent="0.35"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V104" s="574"/>
    </row>
    <row r="105" spans="2:22" x14ac:dyDescent="0.35"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V105" s="574"/>
    </row>
    <row r="106" spans="2:22" x14ac:dyDescent="0.35"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V106" s="574"/>
    </row>
  </sheetData>
  <sheetProtection selectLockedCells="1"/>
  <mergeCells count="8">
    <mergeCell ref="D22:E22"/>
    <mergeCell ref="K22:L22"/>
    <mergeCell ref="N22:O22"/>
    <mergeCell ref="F31:G31"/>
    <mergeCell ref="H31:I31"/>
    <mergeCell ref="J31:K31"/>
    <mergeCell ref="L31:M31"/>
    <mergeCell ref="N31:O31"/>
  </mergeCell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46</vt:i4>
      </vt:variant>
    </vt:vector>
  </HeadingPairs>
  <TitlesOfParts>
    <vt:vector size="57" baseType="lpstr">
      <vt:lpstr>Einführung</vt:lpstr>
      <vt:lpstr>Deckblatt</vt:lpstr>
      <vt:lpstr>000000</vt:lpstr>
      <vt:lpstr>I 1</vt:lpstr>
      <vt:lpstr>I 2</vt:lpstr>
      <vt:lpstr>I 3 a</vt:lpstr>
      <vt:lpstr>I 3 b</vt:lpstr>
      <vt:lpstr>I 3 c</vt:lpstr>
      <vt:lpstr>I 4</vt:lpstr>
      <vt:lpstr>Anlage 1</vt:lpstr>
      <vt:lpstr>Anlage 2</vt:lpstr>
      <vt:lpstr>Abbrechen_EingabeInfotext</vt:lpstr>
      <vt:lpstr>Abbrechen_Infotext</vt:lpstr>
      <vt:lpstr>Bezüge_Weiter</vt:lpstr>
      <vt:lpstr>'Anlage 1'!Druckbereich</vt:lpstr>
      <vt:lpstr>'Anlage 2'!Druckbereich</vt:lpstr>
      <vt:lpstr>Deckblatt!Druckbereich</vt:lpstr>
      <vt:lpstr>'I 1'!Druckbereich</vt:lpstr>
      <vt:lpstr>'I 2'!Druckbereich</vt:lpstr>
      <vt:lpstr>'I 3 a'!Druckbereich</vt:lpstr>
      <vt:lpstr>'I 3 b'!Druckbereich</vt:lpstr>
      <vt:lpstr>'I 3 c'!Druckbereich</vt:lpstr>
      <vt:lpstr>'I 4'!Druckbereich</vt:lpstr>
      <vt:lpstr>Drucken_farblos</vt:lpstr>
      <vt:lpstr>Eingabe_Infotext</vt:lpstr>
      <vt:lpstr>Excel_BuiltIn_Auto_Close</vt:lpstr>
      <vt:lpstr>Excel_BuiltIn_Auto_Open</vt:lpstr>
      <vt:lpstr>Hilfe_definieren</vt:lpstr>
      <vt:lpstr>Hilfe_Makro</vt:lpstr>
      <vt:lpstr>ILB_LVL</vt:lpstr>
      <vt:lpstr>Makroblatt_überprüfen</vt:lpstr>
      <vt:lpstr>Tasten_Rücksetzen</vt:lpstr>
      <vt:lpstr>'000000'!test2</vt:lpstr>
      <vt:lpstr>'000000'!umgerechnet</vt:lpstr>
      <vt:lpstr>'Anlage 2'!Z_3443A82A_2FA8_4199_ADA2_D55BFF7788AC_.wvu.PrintArea</vt:lpstr>
      <vt:lpstr>'Anlage 1'!Z_BED3B96D_3740_11D7_8AC8_00010293F882_.wvu.Cols</vt:lpstr>
      <vt:lpstr>'I 1'!Z_BED3B96D_3740_11D7_8AC8_00010293F882_.wvu.Cols</vt:lpstr>
      <vt:lpstr>'I 2'!Z_BED3B96D_3740_11D7_8AC8_00010293F882_.wvu.Cols</vt:lpstr>
      <vt:lpstr>'I 3 a'!Z_BED3B96D_3740_11D7_8AC8_00010293F882_.wvu.Cols</vt:lpstr>
      <vt:lpstr>'I 3 b'!Z_BED3B96D_3740_11D7_8AC8_00010293F882_.wvu.Cols</vt:lpstr>
      <vt:lpstr>'I 3 c'!Z_BED3B96D_3740_11D7_8AC8_00010293F882_.wvu.Cols</vt:lpstr>
      <vt:lpstr>'I 4'!Z_BED3B96D_3740_11D7_8AC8_00010293F882_.wvu.Cols</vt:lpstr>
      <vt:lpstr>'Anlage 1'!Z_BED3B96D_3740_11D7_8AC8_00010293F882_.wvu.PrintArea</vt:lpstr>
      <vt:lpstr>'Anlage 2'!Z_BED3B96D_3740_11D7_8AC8_00010293F882_.wvu.PrintArea</vt:lpstr>
      <vt:lpstr>Deckblatt!Z_BED3B96D_3740_11D7_8AC8_00010293F882_.wvu.PrintArea</vt:lpstr>
      <vt:lpstr>'I 2'!Z_BED3B96D_3740_11D7_8AC8_00010293F882_.wvu.PrintArea</vt:lpstr>
      <vt:lpstr>'I 3 a'!Z_BED3B96D_3740_11D7_8AC8_00010293F882_.wvu.PrintArea</vt:lpstr>
      <vt:lpstr>'I 3 b'!Z_BED3B96D_3740_11D7_8AC8_00010293F882_.wvu.PrintArea</vt:lpstr>
      <vt:lpstr>'I 3 c'!Z_BED3B96D_3740_11D7_8AC8_00010293F882_.wvu.PrintArea</vt:lpstr>
      <vt:lpstr>'I 4'!Z_BED3B96D_3740_11D7_8AC8_00010293F882_.wvu.PrintArea</vt:lpstr>
      <vt:lpstr>'Anlage 1'!Z_BED3B96D_3740_11D7_8AC8_00010293F882_.wvu.Rows</vt:lpstr>
      <vt:lpstr>'Anlage 2'!Z_BED3B96D_3740_11D7_8AC8_00010293F882_.wvu.Rows</vt:lpstr>
      <vt:lpstr>'I 2'!Z_BED3B96D_3740_11D7_8AC8_00010293F882_.wvu.Rows</vt:lpstr>
      <vt:lpstr>'I 3 a'!Z_BED3B96D_3740_11D7_8AC8_00010293F882_.wvu.Rows</vt:lpstr>
      <vt:lpstr>'I 3 b'!Z_BED3B96D_3740_11D7_8AC8_00010293F882_.wvu.Rows</vt:lpstr>
      <vt:lpstr>'I 3 c'!Z_BED3B96D_3740_11D7_8AC8_00010293F882_.wvu.Rows</vt:lpstr>
      <vt:lpstr>'I 4'!Z_BED3B96D_3740_11D7_8AC8_00010293F882_.wvu.Rows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 Ziegler</dc:creator>
  <cp:lastModifiedBy>Katharina Kühne</cp:lastModifiedBy>
  <cp:lastPrinted>2023-01-03T13:03:17Z</cp:lastPrinted>
  <dcterms:created xsi:type="dcterms:W3CDTF">2019-02-06T12:30:37Z</dcterms:created>
  <dcterms:modified xsi:type="dcterms:W3CDTF">2025-04-22T08:46:29Z</dcterms:modified>
</cp:coreProperties>
</file>