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ieseArbeitsmappe" defaultThemeVersion="164011"/>
  <bookViews>
    <workbookView xWindow="0" yWindow="0" windowWidth="22260" windowHeight="12645"/>
  </bookViews>
  <sheets>
    <sheet name="Deckblatt" sheetId="2" r:id="rId1"/>
    <sheet name="Einführung" sheetId="3" r:id="rId2"/>
    <sheet name="BEK 0" sheetId="4" r:id="rId3"/>
    <sheet name="BEK 1" sheetId="5" r:id="rId4"/>
    <sheet name="BEK 2" sheetId="6" r:id="rId5"/>
    <sheet name="BEK 3" sheetId="7" r:id="rId6"/>
    <sheet name="BEK 4" sheetId="8" r:id="rId7"/>
    <sheet name="Anlage 1" sheetId="9" r:id="rId8"/>
    <sheet name="Anlage 2" sheetId="10" r:id="rId9"/>
  </sheets>
  <externalReferences>
    <externalReference r:id="rId10"/>
  </externalReferences>
  <definedNames>
    <definedName name="_xlnm.Print_Area" localSheetId="7">'Anlage 1'!$A$1:$K$46</definedName>
    <definedName name="_xlnm.Print_Area" localSheetId="8">'Anlage 2'!$A$1:$P$59</definedName>
    <definedName name="_xlnm.Print_Area" localSheetId="3">'BEK 1'!$A$1:$L$134</definedName>
    <definedName name="_xlnm.Print_Area" localSheetId="4">'BEK 2'!$A$1:$L$104</definedName>
    <definedName name="_xlnm.Print_Area" localSheetId="5">'BEK 3'!$A$1:$R$50</definedName>
    <definedName name="_xlnm.Print_Area" localSheetId="6">'BEK 4'!$A$1:$I$31</definedName>
    <definedName name="_xlnm.Print_Area" localSheetId="0">Deckblatt!$C$1:$E$45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3" i="10" l="1"/>
  <c r="T9" i="10"/>
  <c r="T8" i="10"/>
  <c r="T7" i="10"/>
  <c r="K92" i="6" l="1"/>
  <c r="J92" i="6"/>
  <c r="I92" i="6"/>
  <c r="G92" i="6"/>
  <c r="F92" i="6"/>
  <c r="K78" i="6" l="1"/>
  <c r="J78" i="6"/>
  <c r="I78" i="6"/>
  <c r="B33" i="10" l="1"/>
  <c r="B34" i="10" s="1"/>
  <c r="B35" i="10" s="1"/>
  <c r="B36" i="10" s="1"/>
  <c r="B37" i="10" s="1"/>
  <c r="B38" i="10" s="1"/>
  <c r="B39" i="10" s="1"/>
  <c r="B40" i="10" s="1"/>
  <c r="B41" i="10" s="1"/>
  <c r="B42" i="10" s="1"/>
  <c r="B43" i="10" s="1"/>
  <c r="B44" i="10" s="1"/>
  <c r="B45" i="10" s="1"/>
  <c r="B46" i="10" s="1"/>
  <c r="B47" i="10" s="1"/>
  <c r="B31" i="10"/>
  <c r="B32" i="10" s="1"/>
  <c r="C51" i="10"/>
  <c r="C52" i="10"/>
  <c r="C53" i="10"/>
  <c r="C54" i="10"/>
  <c r="C55" i="10"/>
  <c r="C50" i="10"/>
  <c r="C33" i="10"/>
  <c r="C34" i="10"/>
  <c r="C35" i="10"/>
  <c r="C36" i="10"/>
  <c r="C37" i="10"/>
  <c r="C38" i="10"/>
  <c r="C39" i="10"/>
  <c r="C40" i="10"/>
  <c r="C41" i="10"/>
  <c r="C42" i="10"/>
  <c r="C43" i="10"/>
  <c r="C44" i="10"/>
  <c r="C45" i="10"/>
  <c r="C46" i="10"/>
  <c r="C32" i="10"/>
  <c r="C17" i="8"/>
  <c r="G15" i="5" l="1"/>
  <c r="G6" i="6"/>
  <c r="F6" i="6"/>
  <c r="E6" i="6"/>
  <c r="K6" i="6"/>
  <c r="J6" i="6"/>
  <c r="I6" i="6"/>
  <c r="L3" i="5"/>
  <c r="O15" i="5" s="1"/>
  <c r="I3" i="5"/>
  <c r="K15" i="5" s="1"/>
  <c r="E51" i="10"/>
  <c r="E52" i="10"/>
  <c r="E53" i="10"/>
  <c r="E54" i="10"/>
  <c r="E55" i="10"/>
  <c r="E50" i="10"/>
  <c r="E33" i="10"/>
  <c r="E34" i="10"/>
  <c r="E35" i="10"/>
  <c r="E36" i="10"/>
  <c r="E37" i="10"/>
  <c r="E38" i="10"/>
  <c r="E39" i="10"/>
  <c r="E40" i="10"/>
  <c r="E41" i="10"/>
  <c r="E42" i="10"/>
  <c r="E43" i="10"/>
  <c r="E44" i="10"/>
  <c r="E45" i="10"/>
  <c r="E46" i="10"/>
  <c r="E32" i="10"/>
  <c r="F23" i="8" l="1"/>
  <c r="G21" i="8"/>
  <c r="E21" i="8"/>
  <c r="H23" i="8"/>
  <c r="D23" i="8"/>
  <c r="F21" i="8"/>
  <c r="E7" i="9" s="1"/>
  <c r="G23" i="8"/>
  <c r="D21" i="8"/>
  <c r="E23" i="8"/>
  <c r="H21" i="8"/>
  <c r="H88" i="6"/>
  <c r="K76" i="6"/>
  <c r="J76" i="6"/>
  <c r="I76" i="6"/>
  <c r="G26" i="6"/>
  <c r="G7" i="6" s="1"/>
  <c r="M7" i="9" l="1"/>
  <c r="I7" i="9"/>
  <c r="C21" i="8"/>
  <c r="C23" i="8"/>
  <c r="E26" i="6"/>
  <c r="H30" i="6"/>
  <c r="H28" i="6"/>
  <c r="F26" i="6"/>
  <c r="F7" i="6" s="1"/>
  <c r="I26" i="6"/>
  <c r="I7" i="6" s="1"/>
  <c r="J26" i="6"/>
  <c r="J7" i="6" s="1"/>
  <c r="K26" i="6"/>
  <c r="K7" i="6" s="1"/>
  <c r="K3" i="6"/>
  <c r="H3" i="8"/>
  <c r="K3" i="7"/>
  <c r="E7" i="6" l="1"/>
  <c r="H7" i="6" s="1"/>
  <c r="H26" i="6"/>
  <c r="P113" i="5"/>
  <c r="P114" i="5"/>
  <c r="P115" i="5"/>
  <c r="P116" i="5"/>
  <c r="L113" i="5"/>
  <c r="L114" i="5"/>
  <c r="L115" i="5"/>
  <c r="L116" i="5"/>
  <c r="L117" i="5"/>
  <c r="H113" i="5"/>
  <c r="H114" i="5"/>
  <c r="H115" i="5"/>
  <c r="H116" i="5"/>
  <c r="L109" i="5"/>
  <c r="N41" i="9"/>
  <c r="P29" i="5"/>
  <c r="L29" i="5"/>
  <c r="H29" i="5"/>
  <c r="K4" i="7" l="1"/>
  <c r="K4" i="6"/>
  <c r="E99" i="6" l="1"/>
  <c r="E92" i="6"/>
  <c r="E97" i="6" s="1"/>
  <c r="E98" i="6" s="1"/>
  <c r="H87" i="6" l="1"/>
  <c r="H91" i="6"/>
  <c r="H86" i="6"/>
  <c r="H85" i="6"/>
  <c r="C19" i="8" l="1"/>
  <c r="A26" i="8"/>
  <c r="A23" i="8"/>
  <c r="A24" i="8" s="1"/>
  <c r="F48" i="10"/>
  <c r="H48" i="10"/>
  <c r="J48" i="10"/>
  <c r="K47" i="10"/>
  <c r="G74" i="6" s="1"/>
  <c r="I47" i="10"/>
  <c r="F74" i="6" s="1"/>
  <c r="G47" i="10"/>
  <c r="E74" i="6" s="1"/>
  <c r="G49" i="10" l="1"/>
  <c r="C22" i="8" s="1"/>
  <c r="C26" i="8" s="1"/>
  <c r="K49" i="10"/>
  <c r="E22" i="8" s="1"/>
  <c r="E26" i="8" s="1"/>
  <c r="I49" i="10"/>
  <c r="D22" i="8" s="1"/>
  <c r="D26" i="8" s="1"/>
  <c r="K5" i="10" l="1"/>
  <c r="K24" i="10" l="1"/>
  <c r="K26" i="10"/>
  <c r="K27" i="10"/>
  <c r="K28" i="10"/>
  <c r="U23" i="10"/>
  <c r="K25" i="10"/>
  <c r="K15" i="10"/>
  <c r="U24" i="10"/>
  <c r="K12" i="10"/>
  <c r="K11" i="10"/>
  <c r="K13" i="10"/>
  <c r="K10" i="10"/>
  <c r="U8" i="10"/>
  <c r="U26" i="10"/>
  <c r="U25" i="10"/>
  <c r="U27" i="10"/>
  <c r="U28" i="10"/>
  <c r="K23" i="10"/>
  <c r="U7" i="10"/>
  <c r="U18" i="10"/>
  <c r="U12" i="10"/>
  <c r="U17" i="10"/>
  <c r="U19" i="10"/>
  <c r="U9" i="10"/>
  <c r="U10" i="10"/>
  <c r="U14" i="10"/>
  <c r="U20" i="10"/>
  <c r="U21" i="10"/>
  <c r="U11" i="10"/>
  <c r="U15" i="10"/>
  <c r="U13" i="10"/>
  <c r="U16" i="10"/>
  <c r="O5" i="10"/>
  <c r="L5" i="10"/>
  <c r="D50" i="10"/>
  <c r="L27" i="10" l="1"/>
  <c r="L28" i="10"/>
  <c r="V23" i="10"/>
  <c r="V28" i="10"/>
  <c r="V25" i="10"/>
  <c r="V24" i="10"/>
  <c r="M5" i="10"/>
  <c r="V27" i="10"/>
  <c r="V26" i="10"/>
  <c r="L23" i="10"/>
  <c r="O15" i="10"/>
  <c r="V10" i="10"/>
  <c r="U6" i="10"/>
  <c r="V18" i="10"/>
  <c r="V12" i="10"/>
  <c r="V9" i="10"/>
  <c r="V21" i="10"/>
  <c r="V17" i="10"/>
  <c r="V11" i="10"/>
  <c r="V20" i="10"/>
  <c r="V16" i="10"/>
  <c r="V13" i="10"/>
  <c r="V7" i="10"/>
  <c r="V15" i="10"/>
  <c r="V14" i="10"/>
  <c r="V8" i="10"/>
  <c r="V19" i="10"/>
  <c r="P5" i="10"/>
  <c r="P25" i="7"/>
  <c r="P27" i="7"/>
  <c r="P29" i="7"/>
  <c r="P31" i="7"/>
  <c r="P33" i="7"/>
  <c r="P35" i="7"/>
  <c r="P37" i="7"/>
  <c r="P39" i="7"/>
  <c r="P41" i="7"/>
  <c r="P43" i="7"/>
  <c r="P45" i="7"/>
  <c r="P46" i="7"/>
  <c r="P47" i="7"/>
  <c r="P48" i="7"/>
  <c r="P49" i="7"/>
  <c r="O25" i="7"/>
  <c r="O27" i="7"/>
  <c r="O29" i="7"/>
  <c r="O31" i="7"/>
  <c r="O33" i="7"/>
  <c r="O35" i="7"/>
  <c r="O37" i="7"/>
  <c r="O39" i="7"/>
  <c r="O41" i="7"/>
  <c r="O43" i="7"/>
  <c r="O45" i="7"/>
  <c r="O46" i="7"/>
  <c r="O47" i="7"/>
  <c r="O48" i="7"/>
  <c r="O49" i="7"/>
  <c r="P23" i="7"/>
  <c r="O23" i="7"/>
  <c r="K23" i="7"/>
  <c r="L25" i="7"/>
  <c r="L27" i="7"/>
  <c r="L29" i="7"/>
  <c r="L31" i="7"/>
  <c r="L33" i="7"/>
  <c r="L35" i="7"/>
  <c r="L37" i="7"/>
  <c r="L39" i="7"/>
  <c r="L41" i="7"/>
  <c r="L43" i="7"/>
  <c r="L45" i="7"/>
  <c r="L46" i="7"/>
  <c r="L47" i="7"/>
  <c r="L48" i="7"/>
  <c r="L49" i="7"/>
  <c r="K25" i="7"/>
  <c r="K27" i="7"/>
  <c r="K29" i="7"/>
  <c r="K31" i="7"/>
  <c r="K33" i="7"/>
  <c r="K50" i="7" s="1"/>
  <c r="K35" i="7"/>
  <c r="K37" i="7"/>
  <c r="K39" i="7"/>
  <c r="K41" i="7"/>
  <c r="K43" i="7"/>
  <c r="K45" i="7"/>
  <c r="K46" i="7"/>
  <c r="K47" i="7"/>
  <c r="K48" i="7"/>
  <c r="K49" i="7"/>
  <c r="L23" i="7"/>
  <c r="G23" i="7"/>
  <c r="G50" i="7" s="1"/>
  <c r="H25" i="7"/>
  <c r="H27" i="7"/>
  <c r="H29" i="7"/>
  <c r="H31" i="7"/>
  <c r="H33" i="7"/>
  <c r="H35" i="7"/>
  <c r="H37" i="7"/>
  <c r="H39" i="7"/>
  <c r="H41" i="7"/>
  <c r="H43" i="7"/>
  <c r="H45" i="7"/>
  <c r="H46" i="7"/>
  <c r="H47" i="7"/>
  <c r="H48" i="7"/>
  <c r="H49" i="7"/>
  <c r="H23" i="7"/>
  <c r="G24" i="7"/>
  <c r="G25" i="7"/>
  <c r="G27" i="7"/>
  <c r="G29" i="7"/>
  <c r="G31" i="7"/>
  <c r="G33" i="7"/>
  <c r="G35" i="7"/>
  <c r="G37" i="7"/>
  <c r="G39" i="7"/>
  <c r="G41" i="7"/>
  <c r="G43" i="7"/>
  <c r="G45" i="7"/>
  <c r="G46" i="7"/>
  <c r="G47" i="7"/>
  <c r="G48" i="7"/>
  <c r="G49" i="7"/>
  <c r="I99" i="6"/>
  <c r="J99" i="6"/>
  <c r="K99" i="6"/>
  <c r="F99" i="6"/>
  <c r="G99" i="6"/>
  <c r="H93" i="6"/>
  <c r="H94" i="6"/>
  <c r="H95" i="6"/>
  <c r="H96" i="6"/>
  <c r="H82" i="6"/>
  <c r="H83" i="6"/>
  <c r="H84" i="6"/>
  <c r="H89" i="6"/>
  <c r="H90" i="6"/>
  <c r="I97" i="6"/>
  <c r="I98" i="6" s="1"/>
  <c r="J97" i="6"/>
  <c r="J98" i="6" s="1"/>
  <c r="K97" i="6"/>
  <c r="K98" i="6" s="1"/>
  <c r="G97" i="6"/>
  <c r="G98" i="6" s="1"/>
  <c r="H53" i="6"/>
  <c r="H55" i="6"/>
  <c r="H56" i="6"/>
  <c r="H57" i="6"/>
  <c r="H58" i="6"/>
  <c r="H59" i="6"/>
  <c r="H60" i="6"/>
  <c r="H61" i="6"/>
  <c r="H62" i="6"/>
  <c r="H65" i="6"/>
  <c r="H66" i="6"/>
  <c r="H67" i="6"/>
  <c r="H69" i="6"/>
  <c r="H70" i="6"/>
  <c r="H74" i="6"/>
  <c r="M20" i="10" l="1"/>
  <c r="M27" i="10"/>
  <c r="W23" i="10"/>
  <c r="M28" i="10"/>
  <c r="M21" i="10"/>
  <c r="M16" i="10"/>
  <c r="M15" i="10"/>
  <c r="M14" i="10"/>
  <c r="M13" i="10"/>
  <c r="M12" i="10"/>
  <c r="W27" i="10"/>
  <c r="W28" i="10"/>
  <c r="M11" i="10"/>
  <c r="W25" i="10"/>
  <c r="W24" i="10"/>
  <c r="W26" i="10"/>
  <c r="M10" i="10"/>
  <c r="W8" i="10"/>
  <c r="M9" i="10"/>
  <c r="M23" i="10"/>
  <c r="M17" i="10"/>
  <c r="O50" i="7"/>
  <c r="P50" i="7"/>
  <c r="H99" i="6"/>
  <c r="F97" i="6"/>
  <c r="F98" i="6" s="1"/>
  <c r="H98" i="6" s="1"/>
  <c r="H92" i="6"/>
  <c r="W12" i="10"/>
  <c r="W21" i="10"/>
  <c r="W20" i="10"/>
  <c r="W13" i="10"/>
  <c r="W19" i="10"/>
  <c r="W7" i="10"/>
  <c r="W18" i="10"/>
  <c r="W9" i="10"/>
  <c r="W17" i="10"/>
  <c r="W16" i="10"/>
  <c r="W15" i="10"/>
  <c r="W14" i="10"/>
  <c r="W11" i="10"/>
  <c r="W10" i="10"/>
  <c r="V6" i="10"/>
  <c r="Q5" i="10"/>
  <c r="Q23" i="10" s="1"/>
  <c r="N31" i="10"/>
  <c r="L31" i="10" s="1"/>
  <c r="J31" i="10" s="1"/>
  <c r="H31" i="10" s="1"/>
  <c r="F31" i="10" s="1"/>
  <c r="K22" i="10"/>
  <c r="H50" i="7"/>
  <c r="O22" i="10" l="1"/>
  <c r="H97" i="6"/>
  <c r="W6" i="10"/>
  <c r="P31" i="10"/>
  <c r="H9" i="6" l="1"/>
  <c r="H10" i="6"/>
  <c r="H11" i="6"/>
  <c r="H12" i="6"/>
  <c r="H13" i="6"/>
  <c r="H14" i="6"/>
  <c r="H15" i="6"/>
  <c r="H16" i="6"/>
  <c r="H17" i="6"/>
  <c r="H18" i="6"/>
  <c r="H19" i="6"/>
  <c r="H20" i="6"/>
  <c r="H21" i="6"/>
  <c r="H22" i="6"/>
  <c r="H23" i="6"/>
  <c r="H24" i="6"/>
  <c r="H25" i="6"/>
  <c r="H27" i="6"/>
  <c r="H29" i="6"/>
  <c r="H32" i="6"/>
  <c r="H33" i="6"/>
  <c r="H34" i="6"/>
  <c r="H35" i="6"/>
  <c r="H36" i="6"/>
  <c r="H37" i="6"/>
  <c r="H38" i="6"/>
  <c r="H39" i="6"/>
  <c r="H40" i="6"/>
  <c r="H41" i="6"/>
  <c r="H42" i="6"/>
  <c r="H43" i="6"/>
  <c r="H44" i="6"/>
  <c r="H45" i="6"/>
  <c r="H46" i="6"/>
  <c r="H48" i="6"/>
  <c r="H49" i="6"/>
  <c r="H51" i="6"/>
  <c r="E31" i="6" l="1"/>
  <c r="P125" i="5"/>
  <c r="P124" i="5"/>
  <c r="L125" i="5"/>
  <c r="L124" i="5"/>
  <c r="H125" i="5"/>
  <c r="H124" i="5"/>
  <c r="N22" i="9"/>
  <c r="N23" i="9"/>
  <c r="N24" i="9"/>
  <c r="N21" i="9"/>
  <c r="J22" i="9"/>
  <c r="J23" i="9"/>
  <c r="J24" i="9"/>
  <c r="J21" i="9"/>
  <c r="F22" i="9"/>
  <c r="F23" i="9"/>
  <c r="F24" i="9"/>
  <c r="F21" i="9"/>
  <c r="N28" i="9"/>
  <c r="N29" i="9"/>
  <c r="N30" i="9"/>
  <c r="N27" i="9"/>
  <c r="J28" i="9"/>
  <c r="J29" i="9"/>
  <c r="J30" i="9"/>
  <c r="J27" i="9"/>
  <c r="F28" i="9"/>
  <c r="F29" i="9"/>
  <c r="F30" i="9"/>
  <c r="F27" i="9"/>
  <c r="N34" i="9"/>
  <c r="N35" i="9"/>
  <c r="N36" i="9"/>
  <c r="N33" i="9"/>
  <c r="J34" i="9"/>
  <c r="J35" i="9"/>
  <c r="J36" i="9"/>
  <c r="J33" i="9"/>
  <c r="F34" i="9"/>
  <c r="F35" i="9"/>
  <c r="F36" i="9"/>
  <c r="F33" i="9"/>
  <c r="J40" i="9"/>
  <c r="J41" i="9"/>
  <c r="J42" i="9"/>
  <c r="F40" i="9"/>
  <c r="F41" i="9"/>
  <c r="F42" i="9"/>
  <c r="P92" i="5" l="1"/>
  <c r="P93" i="5"/>
  <c r="P94" i="5"/>
  <c r="P95" i="5"/>
  <c r="P96" i="5"/>
  <c r="P97" i="5"/>
  <c r="P98" i="5"/>
  <c r="P99" i="5"/>
  <c r="P100" i="5"/>
  <c r="P101" i="5"/>
  <c r="P102" i="5"/>
  <c r="P103" i="5"/>
  <c r="P104" i="5"/>
  <c r="P105" i="5"/>
  <c r="P106" i="5"/>
  <c r="P107" i="5"/>
  <c r="P108" i="5"/>
  <c r="P109" i="5"/>
  <c r="P91" i="5"/>
  <c r="L92" i="5"/>
  <c r="L93" i="5"/>
  <c r="L94" i="5"/>
  <c r="L95" i="5"/>
  <c r="L96" i="5"/>
  <c r="L97" i="5"/>
  <c r="L98" i="5"/>
  <c r="L99" i="5"/>
  <c r="L100" i="5"/>
  <c r="L101" i="5"/>
  <c r="L102" i="5"/>
  <c r="L103" i="5"/>
  <c r="L104" i="5"/>
  <c r="L105" i="5"/>
  <c r="L106" i="5"/>
  <c r="L107" i="5"/>
  <c r="L108" i="5"/>
  <c r="L91" i="5"/>
  <c r="H92" i="5"/>
  <c r="H93" i="5"/>
  <c r="H94" i="5"/>
  <c r="H95" i="5"/>
  <c r="H96" i="5"/>
  <c r="H97" i="5"/>
  <c r="H98" i="5"/>
  <c r="H99" i="5"/>
  <c r="H100" i="5"/>
  <c r="H101" i="5"/>
  <c r="H102" i="5"/>
  <c r="H103" i="5"/>
  <c r="H104" i="5"/>
  <c r="H105" i="5"/>
  <c r="H106" i="5"/>
  <c r="H107" i="5"/>
  <c r="H108" i="5"/>
  <c r="H109" i="5"/>
  <c r="H91" i="5"/>
  <c r="P81" i="5"/>
  <c r="P82" i="5"/>
  <c r="P83" i="5"/>
  <c r="P84" i="5"/>
  <c r="P85" i="5"/>
  <c r="P86" i="5"/>
  <c r="P87" i="5"/>
  <c r="P88" i="5"/>
  <c r="P80" i="5"/>
  <c r="L81" i="5"/>
  <c r="L82" i="5"/>
  <c r="L83" i="5"/>
  <c r="L84" i="5"/>
  <c r="L85" i="5"/>
  <c r="L86" i="5"/>
  <c r="L87" i="5"/>
  <c r="L88" i="5"/>
  <c r="L80" i="5"/>
  <c r="H81" i="5"/>
  <c r="H82" i="5"/>
  <c r="H83" i="5"/>
  <c r="H84" i="5"/>
  <c r="H85" i="5"/>
  <c r="H86" i="5"/>
  <c r="H87" i="5"/>
  <c r="H88" i="5"/>
  <c r="H80" i="5"/>
  <c r="P51" i="5"/>
  <c r="P52" i="5"/>
  <c r="P53" i="5"/>
  <c r="P54" i="5"/>
  <c r="P55" i="5"/>
  <c r="P56" i="5"/>
  <c r="P57" i="5"/>
  <c r="P58" i="5"/>
  <c r="P59" i="5"/>
  <c r="P60" i="5"/>
  <c r="P61" i="5"/>
  <c r="P62" i="5"/>
  <c r="P63" i="5"/>
  <c r="P64" i="5"/>
  <c r="P65" i="5"/>
  <c r="P66" i="5"/>
  <c r="P67" i="5"/>
  <c r="P68" i="5"/>
  <c r="P69" i="5"/>
  <c r="P70" i="5"/>
  <c r="P71" i="5"/>
  <c r="P72" i="5"/>
  <c r="P73" i="5"/>
  <c r="P74" i="5"/>
  <c r="P75" i="5"/>
  <c r="P76" i="5"/>
  <c r="P77" i="5"/>
  <c r="L51" i="5"/>
  <c r="L52" i="5"/>
  <c r="L53" i="5"/>
  <c r="L54" i="5"/>
  <c r="L55" i="5"/>
  <c r="L56" i="5"/>
  <c r="L57" i="5"/>
  <c r="L58" i="5"/>
  <c r="L59" i="5"/>
  <c r="L60" i="5"/>
  <c r="L61" i="5"/>
  <c r="L62" i="5"/>
  <c r="L63" i="5"/>
  <c r="L64" i="5"/>
  <c r="L65" i="5"/>
  <c r="L66" i="5"/>
  <c r="L67" i="5"/>
  <c r="L68" i="5"/>
  <c r="L69" i="5"/>
  <c r="L70" i="5"/>
  <c r="L71" i="5"/>
  <c r="L72" i="5"/>
  <c r="L73" i="5"/>
  <c r="L74" i="5"/>
  <c r="L75" i="5"/>
  <c r="L76" i="5"/>
  <c r="L77" i="5"/>
  <c r="H51" i="5"/>
  <c r="H52" i="5"/>
  <c r="H53" i="5"/>
  <c r="H54" i="5"/>
  <c r="H55" i="5"/>
  <c r="H56" i="5"/>
  <c r="H57" i="5"/>
  <c r="H58" i="5"/>
  <c r="H59" i="5"/>
  <c r="H60" i="5"/>
  <c r="H61" i="5"/>
  <c r="H62" i="5"/>
  <c r="H63" i="5"/>
  <c r="H64" i="5"/>
  <c r="H65" i="5"/>
  <c r="H66" i="5"/>
  <c r="H67" i="5"/>
  <c r="H68" i="5"/>
  <c r="H69" i="5"/>
  <c r="H70" i="5"/>
  <c r="H71" i="5"/>
  <c r="H72" i="5"/>
  <c r="H73" i="5"/>
  <c r="H74" i="5"/>
  <c r="H75" i="5"/>
  <c r="H76" i="5"/>
  <c r="H77" i="5"/>
  <c r="P18" i="5"/>
  <c r="P19" i="5"/>
  <c r="P20" i="5"/>
  <c r="P21" i="5"/>
  <c r="P22" i="5"/>
  <c r="P23" i="5"/>
  <c r="P24" i="5"/>
  <c r="P25" i="5"/>
  <c r="P26" i="5"/>
  <c r="P27" i="5"/>
  <c r="P28" i="5"/>
  <c r="P30" i="5"/>
  <c r="P31" i="5"/>
  <c r="P32" i="5"/>
  <c r="P33" i="5"/>
  <c r="P34" i="5"/>
  <c r="P35" i="5"/>
  <c r="P36" i="5"/>
  <c r="P37" i="5"/>
  <c r="P38" i="5"/>
  <c r="P39" i="5"/>
  <c r="P40" i="5"/>
  <c r="P41" i="5"/>
  <c r="P42" i="5"/>
  <c r="P43" i="5"/>
  <c r="P44" i="5"/>
  <c r="P45" i="5"/>
  <c r="P46" i="5"/>
  <c r="P47" i="5"/>
  <c r="L18" i="5"/>
  <c r="L19" i="5"/>
  <c r="L20" i="5"/>
  <c r="L21" i="5"/>
  <c r="L22" i="5"/>
  <c r="L23" i="5"/>
  <c r="L24" i="5"/>
  <c r="L25" i="5"/>
  <c r="L26" i="5"/>
  <c r="L27" i="5"/>
  <c r="L28" i="5"/>
  <c r="L30" i="5"/>
  <c r="L31" i="5"/>
  <c r="L32" i="5"/>
  <c r="L33" i="5"/>
  <c r="L34" i="5"/>
  <c r="L35" i="5"/>
  <c r="L36" i="5"/>
  <c r="L37" i="5"/>
  <c r="L38" i="5"/>
  <c r="L39" i="5"/>
  <c r="L40" i="5"/>
  <c r="L41" i="5"/>
  <c r="L42" i="5"/>
  <c r="L43" i="5"/>
  <c r="L44" i="5"/>
  <c r="L45" i="5"/>
  <c r="L46" i="5"/>
  <c r="L47" i="5"/>
  <c r="H18" i="5"/>
  <c r="H19" i="5"/>
  <c r="H20" i="5"/>
  <c r="H21" i="5"/>
  <c r="H22" i="5"/>
  <c r="H23" i="5"/>
  <c r="H24" i="5"/>
  <c r="H25" i="5"/>
  <c r="H26" i="5"/>
  <c r="H27" i="5"/>
  <c r="H28" i="5"/>
  <c r="H30" i="5"/>
  <c r="H31" i="5"/>
  <c r="H32" i="5"/>
  <c r="H33" i="5"/>
  <c r="H34" i="5"/>
  <c r="H35" i="5"/>
  <c r="H36" i="5"/>
  <c r="H37" i="5"/>
  <c r="H38" i="5"/>
  <c r="H39" i="5"/>
  <c r="H40" i="5"/>
  <c r="H41" i="5"/>
  <c r="H42" i="5"/>
  <c r="H43" i="5"/>
  <c r="H44" i="5"/>
  <c r="H45" i="5"/>
  <c r="H46" i="5"/>
  <c r="H47" i="5"/>
  <c r="E43" i="9"/>
  <c r="G43" i="9"/>
  <c r="I122" i="5" s="1"/>
  <c r="I43" i="9"/>
  <c r="K122" i="5" s="1"/>
  <c r="K43" i="9"/>
  <c r="M43" i="9"/>
  <c r="C43" i="9"/>
  <c r="N37" i="9"/>
  <c r="P120" i="5" s="1"/>
  <c r="M37" i="9"/>
  <c r="O120" i="5" s="1"/>
  <c r="L37" i="9"/>
  <c r="N120" i="5" s="1"/>
  <c r="K37" i="9"/>
  <c r="M120" i="5" s="1"/>
  <c r="J37" i="9"/>
  <c r="L120" i="5" s="1"/>
  <c r="I37" i="9"/>
  <c r="K120" i="5" s="1"/>
  <c r="H37" i="9"/>
  <c r="J120" i="5" s="1"/>
  <c r="G37" i="9"/>
  <c r="I120" i="5" s="1"/>
  <c r="F37" i="9"/>
  <c r="H120" i="5" s="1"/>
  <c r="E37" i="9"/>
  <c r="G120" i="5" s="1"/>
  <c r="D37" i="9"/>
  <c r="F120" i="5" s="1"/>
  <c r="C37" i="9"/>
  <c r="E120" i="5" s="1"/>
  <c r="F39" i="9"/>
  <c r="F43" i="9" s="1"/>
  <c r="J39" i="9"/>
  <c r="J43" i="9" s="1"/>
  <c r="N39" i="9"/>
  <c r="N40" i="9"/>
  <c r="N42" i="9"/>
  <c r="N25" i="9"/>
  <c r="P89" i="5" s="1"/>
  <c r="M25" i="9"/>
  <c r="O89" i="5" s="1"/>
  <c r="L25" i="9"/>
  <c r="N89" i="5" s="1"/>
  <c r="K25" i="9"/>
  <c r="M89" i="5" s="1"/>
  <c r="J25" i="9"/>
  <c r="L89" i="5" s="1"/>
  <c r="I25" i="9"/>
  <c r="K89" i="5" s="1"/>
  <c r="H25" i="9"/>
  <c r="J89" i="5" s="1"/>
  <c r="G25" i="9"/>
  <c r="I89" i="5" s="1"/>
  <c r="F25" i="9"/>
  <c r="H89" i="5" s="1"/>
  <c r="E25" i="9"/>
  <c r="G89" i="5" s="1"/>
  <c r="D25" i="9"/>
  <c r="F89" i="5" s="1"/>
  <c r="C25" i="9"/>
  <c r="E89" i="5" s="1"/>
  <c r="D31" i="9"/>
  <c r="F110" i="5" s="1"/>
  <c r="E31" i="9"/>
  <c r="G110" i="5" s="1"/>
  <c r="F31" i="9"/>
  <c r="H110" i="5" s="1"/>
  <c r="G31" i="9"/>
  <c r="I110" i="5" s="1"/>
  <c r="H31" i="9"/>
  <c r="J110" i="5" s="1"/>
  <c r="I31" i="9"/>
  <c r="K110" i="5" s="1"/>
  <c r="J31" i="9"/>
  <c r="L110" i="5" s="1"/>
  <c r="K31" i="9"/>
  <c r="M110" i="5" s="1"/>
  <c r="L31" i="9"/>
  <c r="N110" i="5" s="1"/>
  <c r="M31" i="9"/>
  <c r="O110" i="5" s="1"/>
  <c r="N31" i="9"/>
  <c r="P110" i="5" s="1"/>
  <c r="C31" i="9"/>
  <c r="E110" i="5" s="1"/>
  <c r="D19" i="9"/>
  <c r="F78" i="5" s="1"/>
  <c r="E19" i="9"/>
  <c r="G78" i="5" s="1"/>
  <c r="G19" i="9"/>
  <c r="I78" i="5" s="1"/>
  <c r="H19" i="9"/>
  <c r="J78" i="5" s="1"/>
  <c r="I19" i="9"/>
  <c r="K78" i="5" s="1"/>
  <c r="K19" i="9"/>
  <c r="M78" i="5" s="1"/>
  <c r="L19" i="9"/>
  <c r="N78" i="5" s="1"/>
  <c r="M19" i="9"/>
  <c r="O78" i="5" s="1"/>
  <c r="C19" i="9"/>
  <c r="E78" i="5" s="1"/>
  <c r="D13" i="9"/>
  <c r="F48" i="5" s="1"/>
  <c r="E13" i="9"/>
  <c r="G48" i="5" s="1"/>
  <c r="G13" i="9"/>
  <c r="I48" i="5" s="1"/>
  <c r="H13" i="9"/>
  <c r="J48" i="5" s="1"/>
  <c r="I13" i="9"/>
  <c r="K48" i="5" s="1"/>
  <c r="K13" i="9"/>
  <c r="M48" i="5" s="1"/>
  <c r="L13" i="9"/>
  <c r="N48" i="5" s="1"/>
  <c r="M13" i="9"/>
  <c r="O48" i="5" s="1"/>
  <c r="N43" i="9" l="1"/>
  <c r="E47" i="6"/>
  <c r="G11" i="5"/>
  <c r="G14" i="5" s="1"/>
  <c r="J11" i="5"/>
  <c r="J14" i="5" s="1"/>
  <c r="M11" i="5"/>
  <c r="M14" i="5" s="1"/>
  <c r="A15" i="5"/>
  <c r="A16" i="5" s="1"/>
  <c r="A17" i="5" s="1"/>
  <c r="A18" i="5" s="1"/>
  <c r="A19" i="5" s="1"/>
  <c r="A20" i="5" s="1"/>
  <c r="A21" i="5" s="1"/>
  <c r="A22" i="5" s="1"/>
  <c r="A23" i="5" s="1"/>
  <c r="A24" i="5" s="1"/>
  <c r="A25" i="5" s="1"/>
  <c r="A26" i="5" s="1"/>
  <c r="A27" i="5" s="1"/>
  <c r="A28" i="5" s="1"/>
  <c r="E50" i="6" l="1"/>
  <c r="E54" i="6" s="1"/>
  <c r="E52" i="6"/>
  <c r="A29" i="5"/>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E30" i="2"/>
  <c r="A79" i="5" l="1"/>
  <c r="A80" i="5" s="1"/>
  <c r="A81" i="5" s="1"/>
  <c r="A82" i="5" s="1"/>
  <c r="A83" i="5" s="1"/>
  <c r="E63" i="6" l="1"/>
  <c r="A84" i="5"/>
  <c r="A85" i="5" s="1"/>
  <c r="A86" i="5" s="1"/>
  <c r="A87" i="5" s="1"/>
  <c r="A88" i="5" s="1"/>
  <c r="A89" i="5" s="1"/>
  <c r="A90" i="5" s="1"/>
  <c r="G19" i="7"/>
  <c r="O19" i="7" l="1"/>
  <c r="K19" i="7"/>
  <c r="E64" i="6"/>
  <c r="A91" i="5"/>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l="1"/>
  <c r="A123" i="5" s="1"/>
  <c r="A124" i="5" s="1"/>
  <c r="A125" i="5" s="1"/>
  <c r="L50" i="7"/>
  <c r="G53" i="7" s="1"/>
  <c r="H4" i="8"/>
  <c r="B2" i="10"/>
  <c r="A3" i="9"/>
  <c r="A3" i="8"/>
  <c r="A3" i="7"/>
  <c r="H8" i="6"/>
  <c r="H104" i="6"/>
  <c r="J71" i="6"/>
  <c r="J68" i="6"/>
  <c r="J31" i="6"/>
  <c r="C32" i="8" l="1"/>
  <c r="H53" i="7"/>
  <c r="J47" i="6"/>
  <c r="J50" i="6" s="1"/>
  <c r="J54" i="6" s="1"/>
  <c r="J63" i="6" s="1"/>
  <c r="J64" i="6" s="1"/>
  <c r="A3" i="6"/>
  <c r="L122" i="5"/>
  <c r="J16" i="9"/>
  <c r="J17" i="9"/>
  <c r="J18" i="9"/>
  <c r="J15" i="9"/>
  <c r="J10" i="9"/>
  <c r="J11" i="9"/>
  <c r="J12" i="9"/>
  <c r="F9" i="9"/>
  <c r="J9" i="9"/>
  <c r="F15" i="9"/>
  <c r="O3" i="10"/>
  <c r="O2" i="10"/>
  <c r="N6" i="9"/>
  <c r="N5" i="9"/>
  <c r="J77" i="6" l="1"/>
  <c r="J79" i="6"/>
  <c r="J72" i="6"/>
  <c r="J73" i="6" s="1"/>
  <c r="J19" i="9"/>
  <c r="L78" i="5" s="1"/>
  <c r="C18" i="8"/>
  <c r="J52" i="6"/>
  <c r="J13" i="9"/>
  <c r="L48" i="5" s="1"/>
  <c r="D55" i="10"/>
  <c r="D54" i="10"/>
  <c r="D53" i="10"/>
  <c r="D52" i="10"/>
  <c r="D51" i="10"/>
  <c r="D46" i="10"/>
  <c r="D45" i="10"/>
  <c r="D44" i="10"/>
  <c r="D43" i="10"/>
  <c r="D42" i="10"/>
  <c r="D41" i="10"/>
  <c r="D40" i="10"/>
  <c r="D39" i="10"/>
  <c r="D38" i="10"/>
  <c r="D37" i="10"/>
  <c r="D36" i="10"/>
  <c r="D35" i="10"/>
  <c r="D34" i="10"/>
  <c r="D33" i="10"/>
  <c r="D32" i="10"/>
  <c r="T28" i="10"/>
  <c r="T27" i="10"/>
  <c r="T26" i="10"/>
  <c r="B26" i="10"/>
  <c r="B27" i="10" s="1"/>
  <c r="B28" i="10" s="1"/>
  <c r="B30" i="10" s="1"/>
  <c r="T25" i="10"/>
  <c r="T24" i="10"/>
  <c r="T21" i="10"/>
  <c r="T20" i="10"/>
  <c r="T19" i="10"/>
  <c r="T18" i="10"/>
  <c r="M18" i="10" s="1"/>
  <c r="T17" i="10"/>
  <c r="T16" i="10"/>
  <c r="T15" i="10"/>
  <c r="T14" i="10"/>
  <c r="T13" i="10"/>
  <c r="T12" i="10"/>
  <c r="T11" i="10"/>
  <c r="T10" i="10"/>
  <c r="B7" i="10"/>
  <c r="B8" i="10" s="1"/>
  <c r="B9" i="10" s="1"/>
  <c r="B10" i="10" s="1"/>
  <c r="B11" i="10" s="1"/>
  <c r="B12" i="10" s="1"/>
  <c r="B13" i="10" s="1"/>
  <c r="B14" i="10" s="1"/>
  <c r="B15" i="10" s="1"/>
  <c r="B16" i="10" s="1"/>
  <c r="B17" i="10" s="1"/>
  <c r="B18" i="10" s="1"/>
  <c r="B19" i="10" s="1"/>
  <c r="B20" i="10" s="1"/>
  <c r="B21" i="10" s="1"/>
  <c r="N18" i="9"/>
  <c r="F18" i="9"/>
  <c r="N17" i="9"/>
  <c r="F17" i="9"/>
  <c r="N16" i="9"/>
  <c r="F16" i="9"/>
  <c r="N15" i="9"/>
  <c r="N19" i="9" s="1"/>
  <c r="P78" i="5" s="1"/>
  <c r="C13" i="9"/>
  <c r="E48" i="5" s="1"/>
  <c r="N12" i="9"/>
  <c r="F12" i="9"/>
  <c r="N11" i="9"/>
  <c r="F11" i="9"/>
  <c r="N10" i="9"/>
  <c r="F10" i="9"/>
  <c r="N9" i="9"/>
  <c r="C14" i="8"/>
  <c r="C7" i="8"/>
  <c r="A7" i="8"/>
  <c r="A8" i="8" s="1"/>
  <c r="A9" i="8" s="1"/>
  <c r="A10" i="8" s="1"/>
  <c r="A11" i="8" s="1"/>
  <c r="A12" i="8" s="1"/>
  <c r="A13" i="8" s="1"/>
  <c r="A14" i="8" s="1"/>
  <c r="A15" i="8" s="1"/>
  <c r="A16" i="8" s="1"/>
  <c r="A17" i="8" s="1"/>
  <c r="A18" i="8" s="1"/>
  <c r="A19" i="8" s="1"/>
  <c r="A20" i="8" s="1"/>
  <c r="A21" i="8" s="1"/>
  <c r="A22" i="8" s="1"/>
  <c r="A9" i="7"/>
  <c r="A10" i="7" s="1"/>
  <c r="A11" i="7" s="1"/>
  <c r="A12" i="7" s="1"/>
  <c r="A13" i="7" s="1"/>
  <c r="A14" i="7" s="1"/>
  <c r="A15" i="7" s="1"/>
  <c r="A16" i="7" s="1"/>
  <c r="A22" i="7" s="1"/>
  <c r="A24" i="7" s="1"/>
  <c r="A26" i="7" s="1"/>
  <c r="A28" i="7" s="1"/>
  <c r="H102" i="6"/>
  <c r="K71" i="6"/>
  <c r="I71" i="6"/>
  <c r="G71" i="6"/>
  <c r="F71" i="6"/>
  <c r="E71" i="6"/>
  <c r="K68" i="6"/>
  <c r="I68" i="6"/>
  <c r="G68" i="6"/>
  <c r="F68" i="6"/>
  <c r="E68" i="6"/>
  <c r="K31" i="6"/>
  <c r="I31" i="6"/>
  <c r="G31" i="6"/>
  <c r="F31" i="6"/>
  <c r="A6" i="6"/>
  <c r="A8" i="6" s="1"/>
  <c r="A9" i="6" s="1"/>
  <c r="A10" i="6" s="1"/>
  <c r="O122" i="5"/>
  <c r="M122" i="5"/>
  <c r="G122" i="5"/>
  <c r="E122" i="5"/>
  <c r="P119" i="5"/>
  <c r="L119" i="5"/>
  <c r="H119" i="5"/>
  <c r="P118" i="5"/>
  <c r="L118" i="5"/>
  <c r="H118" i="5"/>
  <c r="P117" i="5"/>
  <c r="H117" i="5"/>
  <c r="P112" i="5"/>
  <c r="L112" i="5"/>
  <c r="H112" i="5"/>
  <c r="P50" i="5"/>
  <c r="L50" i="5"/>
  <c r="H50" i="5"/>
  <c r="P17" i="5"/>
  <c r="L17" i="5"/>
  <c r="H17" i="5"/>
  <c r="L11" i="5"/>
  <c r="L14" i="5" s="1"/>
  <c r="K11" i="5"/>
  <c r="K14" i="5" s="1"/>
  <c r="I11" i="5"/>
  <c r="I14" i="5" s="1"/>
  <c r="H11" i="5"/>
  <c r="H14" i="5" s="1"/>
  <c r="F11" i="5"/>
  <c r="F14" i="5" s="1"/>
  <c r="E11" i="5"/>
  <c r="E14" i="5" s="1"/>
  <c r="A4" i="4"/>
  <c r="A5" i="4" s="1"/>
  <c r="A6" i="4" s="1"/>
  <c r="E44" i="2"/>
  <c r="E37" i="2"/>
  <c r="L26" i="10" l="1"/>
  <c r="M26" i="10"/>
  <c r="M25" i="10"/>
  <c r="L25" i="10"/>
  <c r="O25" i="10"/>
  <c r="O27" i="10"/>
  <c r="O28" i="10"/>
  <c r="N27" i="10"/>
  <c r="N25" i="10"/>
  <c r="N28" i="10"/>
  <c r="Q28" i="10"/>
  <c r="O26" i="10"/>
  <c r="Q26" i="10"/>
  <c r="N26" i="10"/>
  <c r="E77" i="6"/>
  <c r="E78" i="6" s="1"/>
  <c r="E79" i="6"/>
  <c r="N24" i="10"/>
  <c r="N18" i="10"/>
  <c r="N19" i="10"/>
  <c r="N20" i="10"/>
  <c r="N21" i="10"/>
  <c r="N15" i="10"/>
  <c r="N14" i="10"/>
  <c r="N13" i="10"/>
  <c r="N12" i="10"/>
  <c r="N11" i="10"/>
  <c r="N9" i="10"/>
  <c r="H31" i="6"/>
  <c r="L126" i="5"/>
  <c r="L127" i="5" s="1"/>
  <c r="J104" i="6" s="1"/>
  <c r="H126" i="5"/>
  <c r="N23" i="10"/>
  <c r="N17" i="10"/>
  <c r="N16" i="10"/>
  <c r="N8" i="10"/>
  <c r="N10" i="10"/>
  <c r="N7" i="10"/>
  <c r="C6" i="8"/>
  <c r="A30" i="7"/>
  <c r="A32" i="7" s="1"/>
  <c r="A34" i="7" s="1"/>
  <c r="A36" i="7" s="1"/>
  <c r="A38" i="7" s="1"/>
  <c r="A40" i="7" s="1"/>
  <c r="A42" i="7" s="1"/>
  <c r="A44" i="7" s="1"/>
  <c r="A50" i="7" s="1"/>
  <c r="A53" i="7" s="1"/>
  <c r="H71" i="6"/>
  <c r="H68" i="6"/>
  <c r="E72" i="6"/>
  <c r="K79" i="6"/>
  <c r="K80" i="6" s="1"/>
  <c r="K77" i="6"/>
  <c r="A11" i="6"/>
  <c r="F19" i="9"/>
  <c r="H78" i="5" s="1"/>
  <c r="N13" i="9"/>
  <c r="P48" i="5" s="1"/>
  <c r="F13" i="9"/>
  <c r="H48" i="5" s="1"/>
  <c r="P122" i="5"/>
  <c r="P126" i="5" s="1"/>
  <c r="H122" i="5"/>
  <c r="G47" i="6"/>
  <c r="I102" i="6"/>
  <c r="J102" i="6"/>
  <c r="I47" i="6"/>
  <c r="I50" i="6" s="1"/>
  <c r="I54" i="6" s="1"/>
  <c r="I63" i="6" s="1"/>
  <c r="I64" i="6" s="1"/>
  <c r="K47" i="6"/>
  <c r="K50" i="6" s="1"/>
  <c r="K54" i="6" s="1"/>
  <c r="K63" i="6" s="1"/>
  <c r="K64" i="6" s="1"/>
  <c r="B48" i="10"/>
  <c r="B49" i="10" s="1"/>
  <c r="B50" i="10" s="1"/>
  <c r="B51" i="10" s="1"/>
  <c r="B52" i="10" s="1"/>
  <c r="B53" i="10" s="1"/>
  <c r="B54" i="10" s="1"/>
  <c r="B55" i="10" s="1"/>
  <c r="B56" i="10" s="1"/>
  <c r="B57" i="10" s="1"/>
  <c r="B58" i="10" s="1"/>
  <c r="F102" i="6"/>
  <c r="G102" i="6"/>
  <c r="K102" i="6"/>
  <c r="I79" i="6" l="1"/>
  <c r="I77" i="6"/>
  <c r="K72" i="6"/>
  <c r="K73" i="6" s="1"/>
  <c r="I72" i="6"/>
  <c r="I73" i="6" s="1"/>
  <c r="G50" i="6"/>
  <c r="G54" i="6" s="1"/>
  <c r="G52" i="6"/>
  <c r="Q18" i="10"/>
  <c r="Q21" i="10"/>
  <c r="P21" i="10"/>
  <c r="L21" i="10" s="1"/>
  <c r="Q15" i="10"/>
  <c r="P15" i="10"/>
  <c r="L15" i="10" s="1"/>
  <c r="Q20" i="10"/>
  <c r="O21" i="10"/>
  <c r="A12" i="6"/>
  <c r="A13" i="6" s="1"/>
  <c r="A14" i="6" s="1"/>
  <c r="A15" i="6" s="1"/>
  <c r="A16" i="6" s="1"/>
  <c r="A17" i="6" s="1"/>
  <c r="A18" i="6" s="1"/>
  <c r="A19" i="6" s="1"/>
  <c r="A20" i="6" s="1"/>
  <c r="A21" i="6" s="1"/>
  <c r="A22" i="6" s="1"/>
  <c r="A23" i="6" s="1"/>
  <c r="A24" i="6" s="1"/>
  <c r="F47" i="6"/>
  <c r="H127" i="5"/>
  <c r="I104" i="6" s="1"/>
  <c r="P127" i="5"/>
  <c r="K104" i="6" s="1"/>
  <c r="C28" i="8"/>
  <c r="C31" i="8" s="1"/>
  <c r="C33" i="8" s="1"/>
  <c r="A28" i="8"/>
  <c r="H17" i="8"/>
  <c r="H28" i="8" s="1"/>
  <c r="P17" i="10"/>
  <c r="L17" i="10" s="1"/>
  <c r="O17" i="10"/>
  <c r="Q16" i="10"/>
  <c r="Q17" i="10"/>
  <c r="E102" i="6"/>
  <c r="E73" i="6"/>
  <c r="K52" i="6"/>
  <c r="I52" i="6"/>
  <c r="A126" i="5"/>
  <c r="A127" i="5" s="1"/>
  <c r="A128" i="5" s="1"/>
  <c r="A129" i="5" s="1"/>
  <c r="A130" i="5" s="1"/>
  <c r="A131" i="5" s="1"/>
  <c r="A132" i="5" s="1"/>
  <c r="A133" i="5" s="1"/>
  <c r="A134" i="5" s="1"/>
  <c r="E80" i="6"/>
  <c r="F50" i="6" l="1"/>
  <c r="F54" i="6" s="1"/>
  <c r="F52" i="6"/>
  <c r="G63" i="6"/>
  <c r="G79" i="6"/>
  <c r="G80" i="6" s="1"/>
  <c r="Q46" i="10"/>
  <c r="M46" i="10"/>
  <c r="K21" i="10"/>
  <c r="L46" i="10" s="1"/>
  <c r="O46" i="10"/>
  <c r="Q45" i="10"/>
  <c r="K20" i="10"/>
  <c r="K18" i="10"/>
  <c r="Q43" i="10"/>
  <c r="Q42" i="10"/>
  <c r="O42" i="10"/>
  <c r="M42" i="10"/>
  <c r="K17" i="10"/>
  <c r="L42" i="10" s="1"/>
  <c r="Q41" i="10"/>
  <c r="K16" i="10"/>
  <c r="O40" i="10"/>
  <c r="Q40" i="10"/>
  <c r="K14" i="10"/>
  <c r="A25" i="6"/>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H47" i="6"/>
  <c r="H52" i="6"/>
  <c r="E75" i="6"/>
  <c r="L45" i="10" l="1"/>
  <c r="O20" i="10"/>
  <c r="M45" i="10" s="1"/>
  <c r="L43" i="10"/>
  <c r="O18" i="10"/>
  <c r="M43" i="10" s="1"/>
  <c r="L41" i="10"/>
  <c r="O16" i="10"/>
  <c r="M41" i="10" s="1"/>
  <c r="O19" i="10"/>
  <c r="G64" i="6"/>
  <c r="G72" i="6"/>
  <c r="G73" i="6" s="1"/>
  <c r="G75" i="6" s="1"/>
  <c r="G77" i="6"/>
  <c r="G78" i="6" s="1"/>
  <c r="F63" i="6"/>
  <c r="H54" i="6"/>
  <c r="F79" i="6"/>
  <c r="H50" i="6"/>
  <c r="L39" i="10"/>
  <c r="O14" i="10"/>
  <c r="M39" i="10" s="1"/>
  <c r="A63" i="6"/>
  <c r="A64" i="6" s="1"/>
  <c r="A65" i="6" s="1"/>
  <c r="A66" i="6" s="1"/>
  <c r="A67" i="6" s="1"/>
  <c r="M44" i="10" l="1"/>
  <c r="K19" i="10"/>
  <c r="L44" i="10" s="1"/>
  <c r="F64" i="6"/>
  <c r="H64" i="6" s="1"/>
  <c r="H63" i="6"/>
  <c r="F77" i="6"/>
  <c r="F72" i="6"/>
  <c r="F80" i="6"/>
  <c r="H80" i="6" s="1"/>
  <c r="H79" i="6"/>
  <c r="P40" i="10"/>
  <c r="A68" i="6"/>
  <c r="A69" i="6" s="1"/>
  <c r="A70" i="6" s="1"/>
  <c r="A71" i="6" s="1"/>
  <c r="A72" i="6" s="1"/>
  <c r="A73" i="6" s="1"/>
  <c r="A74" i="6" s="1"/>
  <c r="A75" i="6" s="1"/>
  <c r="A76" i="6" s="1"/>
  <c r="A77" i="6" s="1"/>
  <c r="A78" i="6" s="1"/>
  <c r="A79" i="6" s="1"/>
  <c r="F73" i="6" l="1"/>
  <c r="H72" i="6"/>
  <c r="F78" i="6"/>
  <c r="H78" i="6" s="1"/>
  <c r="H77" i="6"/>
  <c r="P42" i="10"/>
  <c r="N40" i="10"/>
  <c r="A80" i="6"/>
  <c r="F75" i="6" l="1"/>
  <c r="H75" i="6" s="1"/>
  <c r="H73" i="6"/>
  <c r="P46" i="10"/>
  <c r="N42" i="10"/>
  <c r="A82" i="6"/>
  <c r="A83" i="6" s="1"/>
  <c r="N46" i="10" l="1"/>
  <c r="A84" i="6"/>
  <c r="A85" i="6" l="1"/>
  <c r="A86" i="6" s="1"/>
  <c r="A87" i="6" s="1"/>
  <c r="A88" i="6" s="1"/>
  <c r="A89" i="6" s="1"/>
  <c r="A90" i="6" s="1"/>
  <c r="A91" i="6" l="1"/>
  <c r="A92" i="6" s="1"/>
  <c r="A93" i="6" s="1"/>
  <c r="A94" i="6" s="1"/>
  <c r="A95" i="6" s="1"/>
  <c r="A96" i="6" s="1"/>
  <c r="A97" i="6" s="1"/>
  <c r="A98" i="6" s="1"/>
  <c r="A99" i="6" s="1"/>
  <c r="L7" i="10" l="1"/>
  <c r="N32" i="10" l="1"/>
  <c r="P7" i="10"/>
  <c r="O32" i="10" s="1"/>
  <c r="P41" i="10"/>
  <c r="L35" i="10"/>
  <c r="O8" i="10" l="1"/>
  <c r="O10" i="10"/>
  <c r="M35" i="10" s="1"/>
  <c r="P43" i="10"/>
  <c r="P45" i="10"/>
  <c r="L37" i="10"/>
  <c r="M40" i="10"/>
  <c r="L40" i="10"/>
  <c r="M33" i="10" l="1"/>
  <c r="K8" i="10"/>
  <c r="L33" i="10" s="1"/>
  <c r="O12" i="10"/>
  <c r="M37" i="10" s="1"/>
  <c r="P9" i="10" l="1"/>
  <c r="O34" i="10" s="1"/>
  <c r="L10" i="10"/>
  <c r="P10" i="10" s="1"/>
  <c r="O35" i="10" s="1"/>
  <c r="P35" i="10"/>
  <c r="P11" i="10"/>
  <c r="O36" i="10" s="1"/>
  <c r="P36" i="10"/>
  <c r="Q11" i="10"/>
  <c r="Q36" i="10" s="1"/>
  <c r="L53" i="10"/>
  <c r="P53" i="10"/>
  <c r="L55" i="10"/>
  <c r="P55" i="10"/>
  <c r="P37" i="10"/>
  <c r="L12" i="10"/>
  <c r="N37" i="10" s="1"/>
  <c r="P12" i="10"/>
  <c r="O37" i="10" s="1"/>
  <c r="Q12" i="10"/>
  <c r="Q37" i="10" s="1"/>
  <c r="O13" i="10"/>
  <c r="M38" i="10" s="1"/>
  <c r="Q13" i="10"/>
  <c r="Q38" i="10" s="1"/>
  <c r="Q53" i="10" l="1"/>
  <c r="M54" i="10"/>
  <c r="L54" i="10"/>
  <c r="M52" i="10"/>
  <c r="L52" i="10"/>
  <c r="M55" i="10"/>
  <c r="Q55" i="10"/>
  <c r="M53" i="10"/>
  <c r="L38" i="10"/>
  <c r="P38" i="10"/>
  <c r="L11" i="10"/>
  <c r="N36" i="10" s="1"/>
  <c r="L9" i="10"/>
  <c r="N34" i="10" s="1"/>
  <c r="Q9" i="10"/>
  <c r="Q10" i="10"/>
  <c r="Q35" i="10" s="1"/>
  <c r="N35" i="10"/>
  <c r="P39" i="10"/>
  <c r="Q14" i="10"/>
  <c r="Q39" i="10" s="1"/>
  <c r="L14" i="10"/>
  <c r="P14" i="10" s="1"/>
  <c r="O39" i="10" s="1"/>
  <c r="Q34" i="10" l="1"/>
  <c r="P34" i="10"/>
  <c r="N39" i="10"/>
  <c r="I80" i="6" l="1"/>
  <c r="J80" i="6"/>
  <c r="P19" i="10"/>
  <c r="O44" i="10" s="1"/>
  <c r="Q19" i="10"/>
  <c r="Q44" i="10" l="1"/>
  <c r="M19" i="10"/>
  <c r="P44" i="10" s="1"/>
  <c r="L19" i="10"/>
  <c r="N44" i="10" s="1"/>
  <c r="Q8" i="10"/>
  <c r="M8" i="10" s="1"/>
  <c r="Q33" i="10" l="1"/>
  <c r="P33" i="10"/>
  <c r="K7" i="10" l="1"/>
  <c r="L32" i="10" l="1"/>
  <c r="O7" i="10"/>
  <c r="M32" i="10" s="1"/>
  <c r="P8" i="10"/>
  <c r="O33" i="10" l="1"/>
  <c r="L8" i="10"/>
  <c r="N33" i="10" s="1"/>
  <c r="O9" i="10"/>
  <c r="M34" i="10"/>
  <c r="K9" i="10"/>
  <c r="L34" i="10" s="1"/>
  <c r="O11" i="10"/>
  <c r="M36" i="10" s="1"/>
  <c r="M47" i="10" s="1"/>
  <c r="L36" i="10"/>
  <c r="L48" i="10" l="1"/>
  <c r="M49" i="10" s="1"/>
  <c r="F22" i="8" s="1"/>
  <c r="P13" i="10"/>
  <c r="O38" i="10" s="1"/>
  <c r="L13" i="10"/>
  <c r="N38" i="10" s="1"/>
  <c r="L16" i="10"/>
  <c r="N41" i="10" s="1"/>
  <c r="P16" i="10"/>
  <c r="O41" i="10" s="1"/>
  <c r="L18" i="10"/>
  <c r="N43" i="10" s="1"/>
  <c r="P18" i="10"/>
  <c r="O43" i="10" s="1"/>
  <c r="L20" i="10"/>
  <c r="N45" i="10" s="1"/>
  <c r="P20" i="10"/>
  <c r="O45" i="10" s="1"/>
  <c r="O47" i="10" l="1"/>
  <c r="N48" i="10"/>
  <c r="O49" i="10" s="1"/>
  <c r="G22" i="8" s="1"/>
  <c r="M7" i="10" l="1"/>
  <c r="Q7" i="10" s="1"/>
  <c r="Q32" i="10" s="1"/>
  <c r="Q47" i="10" s="1"/>
  <c r="P32" i="10" l="1"/>
  <c r="P48" i="10" s="1"/>
  <c r="Q49" i="10" s="1"/>
  <c r="H22" i="8" s="1"/>
  <c r="L50" i="10" l="1"/>
  <c r="O23" i="10"/>
  <c r="M50" i="10" s="1"/>
  <c r="Q50" i="10"/>
  <c r="N50" i="10"/>
  <c r="P23" i="10" l="1"/>
  <c r="O50" i="10" s="1"/>
  <c r="P50" i="10"/>
  <c r="O24" i="10"/>
  <c r="M51" i="10" l="1"/>
  <c r="M56" i="10" s="1"/>
  <c r="I74" i="6" s="1"/>
  <c r="I75" i="6" s="1"/>
  <c r="L51" i="10"/>
  <c r="L57" i="10" s="1"/>
  <c r="Q27" i="10"/>
  <c r="Q54" i="10" s="1"/>
  <c r="P54" i="10"/>
  <c r="P52" i="10"/>
  <c r="N52" i="10"/>
  <c r="P27" i="10"/>
  <c r="O54" i="10" s="1"/>
  <c r="Q25" i="10"/>
  <c r="Q52" i="10" s="1"/>
  <c r="M58" i="10" l="1"/>
  <c r="F24" i="8" s="1"/>
  <c r="F26" i="8" s="1"/>
  <c r="N54" i="10"/>
  <c r="P25" i="10"/>
  <c r="O52" i="10" s="1"/>
  <c r="P26" i="10" l="1"/>
  <c r="O53" i="10" s="1"/>
  <c r="N53" i="10"/>
  <c r="P28" i="10"/>
  <c r="O55" i="10"/>
  <c r="N55" i="10"/>
  <c r="L24" i="10"/>
  <c r="N51" i="10" s="1"/>
  <c r="P24" i="10"/>
  <c r="O51" i="10" s="1"/>
  <c r="M24" i="10"/>
  <c r="P51" i="10" s="1"/>
  <c r="P57" i="10" s="1"/>
  <c r="Q24" i="10"/>
  <c r="Q51" i="10" s="1"/>
  <c r="Q56" i="10" s="1"/>
  <c r="N57" i="10" l="1"/>
  <c r="O56" i="10"/>
  <c r="O58" i="10"/>
  <c r="G24" i="8" s="1"/>
  <c r="G26" i="8" s="1"/>
  <c r="J74" i="6"/>
  <c r="J75" i="6" s="1"/>
  <c r="Q58" i="10"/>
  <c r="H24" i="8" s="1"/>
  <c r="H26" i="8" s="1"/>
  <c r="K74" i="6"/>
  <c r="K75" i="6" s="1"/>
</calcChain>
</file>

<file path=xl/comments1.xml><?xml version="1.0" encoding="utf-8"?>
<comments xmlns="http://schemas.openxmlformats.org/spreadsheetml/2006/main">
  <authors>
    <author>Autor</author>
  </authors>
  <commentList>
    <comment ref="D9" authorId="0" shapeId="0">
      <text>
        <r>
          <rPr>
            <sz val="9"/>
            <color indexed="81"/>
            <rFont val="Segoe UI"/>
            <family val="2"/>
          </rPr>
          <t xml:space="preserve">Das Datum (Format: TT.MM.JJJJ) der erstmaligen Niederlassung darf maximal 3 Jahre vor dem Zeitpunkt der Antragstellung liegen.
Als erstmalige Niederlassung gilt die erstmalige Bewirtschaftung eines landwirtschaftlichen Betriebes im eigenen Namen und auf eigene Rechnung. Betriebsnachfolgen, die allein mit dem Ziel erfolgen, künstlich Beihilfevoraussetzungen gemäß Artikel 62 der Verordnung (EU) 2021/2116 zu schaffen, werden nicht gefördert. Maßgeblich für den Zeitpunkt der erstmaligen Niederlassung ist die Aufnahme der Bewirtschaftung des landwirtschaftlichen Unternehmens. Für die Bestimmung des Zeitpunktes der erstmaligen Niederlassung können Nachweise in Form von Bescheinigungen der Alterskasse, der Berufsgenossenschaft, der Unfallversicherung, Kauf- und Pachtverträge, Gesellschafterverträge und Registerauszüge herangezogen werden. Des Weiteren können formlose Bescheinigungen der Unteren Landwirtschaftsbehörden sowie vorliegende Informationen aus Antragsunterlagen im Bereich der Direktzahlungen genutzt werden.
Zuwendungsempfangende sind Einzelunternehmen, deren Betriebsleiter eine Junglandwirtin oder ein Junglandwirt ist, oder Personengesellschaften, Personenvereinigungen und juristische Personen, wenn eine Junglandwirtin oder ein Junglandwirt die Gesellschaft wirksam und langfristig in Bezug auf die Entscheidungen zur Betriebsführung, zu Gewinnen und finanziellen Risiken kontrolliert.
</t>
        </r>
      </text>
    </comment>
    <comment ref="F9" authorId="0" shapeId="0">
      <text>
        <r>
          <rPr>
            <sz val="9"/>
            <color indexed="81"/>
            <rFont val="Segoe UI"/>
            <family val="2"/>
          </rPr>
          <t xml:space="preserve">Junglandwirtin oder Junglandwirt gem. Art. 4 Abs. 1 Buchst. e) GAP-SP VO ist eine voll geschäftsfähige Person, die zum Zeitpunkt der Antragstellung höchstens 40 Jahre alt ist (bis zu einem Tag vor dem 41. Geburtstag).
</t>
        </r>
      </text>
    </comment>
    <comment ref="J9" authorId="0" shapeId="0">
      <text>
        <r>
          <rPr>
            <sz val="9"/>
            <color indexed="81"/>
            <rFont val="Segoe UI"/>
            <family val="2"/>
          </rPr>
          <t xml:space="preserve">Die beruflichen Fähigkeiten im Agrarbereich zur ordnungsgemäßen Führung des Betriebes sind durch die antragstellende Junglandwirtin oder den antragstellenden Junglandwirt zum Zeitpunkt der Antragstellung nachzuweisen. Die berufliche Fähigkeit im Agrarbereich gilt grundsätzlich als erfüllt, sobald eine bestandene Berufsausbildung in einem grünen Berufsfeld oder ein Studienabschluss in einem grünen Berufsfeld nachgewiesen werden kann. Anerkannt werden kann eine mindestens zwei Jahre andauernde Berufspraxis innerhalb eines grünen Berufsfeldes. </t>
        </r>
      </text>
    </comment>
  </commentList>
</comments>
</file>

<file path=xl/comments2.xml><?xml version="1.0" encoding="utf-8"?>
<comments xmlns="http://schemas.openxmlformats.org/spreadsheetml/2006/main">
  <authors>
    <author>Autor</author>
  </authors>
  <commentList>
    <comment ref="F3" authorId="0" shapeId="0">
      <text>
        <r>
          <rPr>
            <b/>
            <sz val="9"/>
            <color indexed="81"/>
            <rFont val="Segoe UI"/>
            <family val="2"/>
          </rPr>
          <t>Autor:</t>
        </r>
        <r>
          <rPr>
            <sz val="9"/>
            <color indexed="81"/>
            <rFont val="Segoe UI"/>
            <family val="2"/>
          </rPr>
          <t xml:space="preserve">
Das IST-Jahr (Format: JJJJ) darf nicht vor dem Jahr 2023 liegen.</t>
        </r>
      </text>
    </comment>
  </commentList>
</comments>
</file>

<file path=xl/comments3.xml><?xml version="1.0" encoding="utf-8"?>
<comments xmlns="http://schemas.openxmlformats.org/spreadsheetml/2006/main">
  <authors>
    <author>Autor</author>
  </authors>
  <commentList>
    <comment ref="E5" authorId="0" shapeId="0">
      <text>
        <r>
          <rPr>
            <b/>
            <sz val="9"/>
            <color indexed="81"/>
            <rFont val="Segoe UI"/>
            <family val="2"/>
          </rPr>
          <t>Autor:</t>
        </r>
        <r>
          <rPr>
            <sz val="9"/>
            <color indexed="81"/>
            <rFont val="Segoe UI"/>
            <family val="2"/>
          </rPr>
          <t xml:space="preserve">
Die IST-Buchführungsergebnisse der Vorjahre sind nur bei bereits stattgefundener Erstniederlassung des Betriebes in der Vergangeheit und vor dem Zeitpunkt der eigentlichen Antragstellung anzugeben (bspw. Antragstellung im Jahre 2023 und erstmalige Niederlassung bereits im Jahre 2020 erfolgt).</t>
        </r>
      </text>
    </comment>
    <comment ref="F5" authorId="0" shapeId="0">
      <text>
        <r>
          <rPr>
            <b/>
            <sz val="9"/>
            <color indexed="81"/>
            <rFont val="Segoe UI"/>
            <family val="2"/>
          </rPr>
          <t>Autor:</t>
        </r>
        <r>
          <rPr>
            <sz val="9"/>
            <color indexed="81"/>
            <rFont val="Segoe UI"/>
            <family val="2"/>
          </rPr>
          <t xml:space="preserve">
Die IST-Buchführungsergebnisse der Vorjahre sind nur bei bereits stattgefundener Erstniederlassung des Betriebes in der Vergangeheit und vor dem Zeitpunkt der eigentlichen Antragstellung anzugeben (bspw. Antragstellung im Jahre 2023 und erstmalige Niederlassung bereits im Jahre 2020 erfolgt).</t>
        </r>
      </text>
    </comment>
    <comment ref="G5" authorId="0" shapeId="0">
      <text>
        <r>
          <rPr>
            <b/>
            <sz val="9"/>
            <color indexed="81"/>
            <rFont val="Segoe UI"/>
            <family val="2"/>
          </rPr>
          <t>Autor:</t>
        </r>
        <r>
          <rPr>
            <sz val="9"/>
            <color indexed="81"/>
            <rFont val="Segoe UI"/>
            <family val="2"/>
          </rPr>
          <t xml:space="preserve">
Die IST-Buchführungsergebnisse der Vorjahre sind nur bei bereits stattgefundener Erstniederlassung des Betriebes in der Vergangeheit und vor dem Zeitpunkt der eigentlichen Antragstellung anzugeben (bspw. Antragstellung im Jahre 2023 und erstmalige Niederlassung bereits im Jahre 2020 erfolgt).</t>
        </r>
      </text>
    </comment>
    <comment ref="H5" authorId="0" shapeId="0">
      <text>
        <r>
          <rPr>
            <b/>
            <sz val="9"/>
            <color indexed="81"/>
            <rFont val="Segoe UI"/>
            <family val="2"/>
          </rPr>
          <t>Autor:</t>
        </r>
        <r>
          <rPr>
            <sz val="9"/>
            <color indexed="81"/>
            <rFont val="Segoe UI"/>
            <family val="2"/>
          </rPr>
          <t xml:space="preserve">
Nur anzugeben bei aus der Vergangenheit vorliegenden Buchführungsergebnissen.</t>
        </r>
      </text>
    </comment>
  </commentList>
</comments>
</file>

<file path=xl/sharedStrings.xml><?xml version="1.0" encoding="utf-8"?>
<sst xmlns="http://schemas.openxmlformats.org/spreadsheetml/2006/main" count="728" uniqueCount="448">
  <si>
    <t>Land Brandenburg</t>
  </si>
  <si>
    <t>Betriebsentwicklungskonzept</t>
  </si>
  <si>
    <t>Antragsteller:</t>
  </si>
  <si>
    <t>Antrag erstellt von:</t>
  </si>
  <si>
    <t>Antrag gestellt am:</t>
  </si>
  <si>
    <t>BEK 0</t>
  </si>
  <si>
    <t xml:space="preserve">Allgemeines / Vorhabenbeschreibung / geplante Betriebsentwicklung </t>
  </si>
  <si>
    <t xml:space="preserve">BEK 1 </t>
  </si>
  <si>
    <t>Faktorausstattung / Betriebsspiegel</t>
  </si>
  <si>
    <t xml:space="preserve">BEK 2 </t>
  </si>
  <si>
    <t>Erfolgsrechnung</t>
  </si>
  <si>
    <t>BEK 3</t>
  </si>
  <si>
    <t>BEK 4</t>
  </si>
  <si>
    <t>Finanzierungsmittel / Kapitaldienst</t>
  </si>
  <si>
    <t>Anlage 1</t>
  </si>
  <si>
    <t>Produktionsprogramm des Betriebes (Ergänzungen)</t>
  </si>
  <si>
    <t>Anlage 2</t>
  </si>
  <si>
    <t>Antragsteller</t>
  </si>
  <si>
    <t>Antragsbearbeiter</t>
  </si>
  <si>
    <t>Buchstelle</t>
  </si>
  <si>
    <t>Strasse</t>
  </si>
  <si>
    <t>Ansprechpartner</t>
  </si>
  <si>
    <t>Betriebsnr.</t>
  </si>
  <si>
    <t>PLZ / Ort</t>
  </si>
  <si>
    <t>Landkreis</t>
  </si>
  <si>
    <t>Ackerzahl</t>
  </si>
  <si>
    <t>benacht. Gebiet</t>
  </si>
  <si>
    <t>Fördernr. ILB</t>
  </si>
  <si>
    <t>Grünlandzahl</t>
  </si>
  <si>
    <t>Rechtsform des Unternehmens</t>
  </si>
  <si>
    <t>Persönl. Voraussetzungen Junglandwirtin/Junglandwirt</t>
  </si>
  <si>
    <t>Alter:</t>
  </si>
  <si>
    <t>Geschlecht:</t>
  </si>
  <si>
    <t>Kurzbeschreibung des Vorhabens</t>
  </si>
  <si>
    <t>hier bitte ausschließlich Schlagwörter (max. 10 Wörter) verwenden und ggf. unter Verwendung von Kommata aneinanderreihen</t>
  </si>
  <si>
    <t>Ausgangssituation (IST-Jahr)</t>
  </si>
  <si>
    <t>Zwischen- und Endziele der geplanten Betriebsentwicklung</t>
  </si>
  <si>
    <t>hier bitte die Zwischen- und Endziele im Hinblick auf die Entwicklung der Tätigkeiten des geplanten landwirtschaftlichen Unternehmens eintragen</t>
  </si>
  <si>
    <t>BEK 1</t>
  </si>
  <si>
    <t xml:space="preserve">IST (t) </t>
  </si>
  <si>
    <t xml:space="preserve">ZIEL (t + 1) </t>
  </si>
  <si>
    <t xml:space="preserve">ZIEL (t + 2) </t>
  </si>
  <si>
    <t>Gesamt</t>
  </si>
  <si>
    <t>Bewirtsch.</t>
  </si>
  <si>
    <t>6113+6114</t>
  </si>
  <si>
    <t>6118+6110-12</t>
  </si>
  <si>
    <t>IST-Betrieb (t)</t>
  </si>
  <si>
    <t>ZIEL-Betrieb (t + 1)</t>
  </si>
  <si>
    <t>ZIEL-Betrieb (t + 2)</t>
  </si>
  <si>
    <t>KTBL-Seite</t>
  </si>
  <si>
    <t>Umfang ha</t>
  </si>
  <si>
    <t>Ertrag dt/ha</t>
  </si>
  <si>
    <t>AKh/Einheit</t>
  </si>
  <si>
    <t>AKh Gesamt</t>
  </si>
  <si>
    <t>Roggen</t>
  </si>
  <si>
    <t>Wintergerste</t>
  </si>
  <si>
    <t>Triticale</t>
  </si>
  <si>
    <t>Winterraps</t>
  </si>
  <si>
    <t>Kartoffeln</t>
  </si>
  <si>
    <t>Zuckerrüben</t>
  </si>
  <si>
    <t>Silomais</t>
  </si>
  <si>
    <t>Leistung</t>
  </si>
  <si>
    <t>Milchkühe</t>
  </si>
  <si>
    <t>Mastschweine</t>
  </si>
  <si>
    <t>Zuchtsauen</t>
  </si>
  <si>
    <t>für Betriebsleitung</t>
  </si>
  <si>
    <t>tatsächliche Zahl der Voll-AK</t>
  </si>
  <si>
    <t>darunter:</t>
  </si>
  <si>
    <t>nicht entlohnte Familien-Voll-AK</t>
  </si>
  <si>
    <t>BEK 2</t>
  </si>
  <si>
    <r>
      <t xml:space="preserve">Erfolgsrechnung </t>
    </r>
    <r>
      <rPr>
        <sz val="10"/>
        <rFont val="Arial"/>
        <family val="2"/>
      </rPr>
      <t>(alle Angaben in Euro)</t>
    </r>
  </si>
  <si>
    <t>Fördernr.:</t>
  </si>
  <si>
    <t>IST</t>
  </si>
  <si>
    <t>ZIEL</t>
  </si>
  <si>
    <t>Durchschnitt   3 J.</t>
  </si>
  <si>
    <t>Betriebserträge gesamt</t>
  </si>
  <si>
    <t>+</t>
  </si>
  <si>
    <t xml:space="preserve">         - davon Getreide</t>
  </si>
  <si>
    <t xml:space="preserve">         - davon Kuhmilch</t>
  </si>
  <si>
    <t>=</t>
  </si>
  <si>
    <t xml:space="preserve">   Umsatzerlöse insgesamt</t>
  </si>
  <si>
    <t>+/-</t>
  </si>
  <si>
    <t xml:space="preserve">  andere aktivierte Eigenleistungen</t>
  </si>
  <si>
    <t xml:space="preserve">  sonstige betriebliche Erträge</t>
  </si>
  <si>
    <t xml:space="preserve">        -   davon Zulagen und Zuschüsse</t>
  </si>
  <si>
    <t>./.</t>
  </si>
  <si>
    <t xml:space="preserve"> Betriebsaufwand gesamt</t>
  </si>
  <si>
    <t>Materialaufwand</t>
  </si>
  <si>
    <t xml:space="preserve">        - davon für Tierproduktion</t>
  </si>
  <si>
    <t>Personalaufwand</t>
  </si>
  <si>
    <t>Abschreibungen</t>
  </si>
  <si>
    <t xml:space="preserve">        - davon auf Sachanlagen (planm.)</t>
  </si>
  <si>
    <t>sonstige betriebliche Aufwendungen</t>
  </si>
  <si>
    <t xml:space="preserve">        - davon Pacht für land- und forstwirtschaftliche Flächen</t>
  </si>
  <si>
    <t>Betriebsergebnis</t>
  </si>
  <si>
    <t>Finanzergebnis</t>
  </si>
  <si>
    <t xml:space="preserve">       - davon Zinsen u. ähnliche Aufwendungen</t>
  </si>
  <si>
    <t>Ergebnis (Gew./Verl.; Jahresüberschuss/Jahresverlust)</t>
  </si>
  <si>
    <t>zeitraumfremde Erträge</t>
  </si>
  <si>
    <t>zeitraumfremde Aufwendungen</t>
  </si>
  <si>
    <t>Entnahmen/Ausschüttungen</t>
  </si>
  <si>
    <t>bei Einzelunt. u. Pers.-ges. vorüberg. Überführg. v. Betriebs- in Priv.verm.</t>
  </si>
  <si>
    <t>sonstige nicht nachhalt. Entnahmen / Ausschüttungen</t>
  </si>
  <si>
    <t>Einlagen insgesamt</t>
  </si>
  <si>
    <t>nicht nachhaltige Einlagen</t>
  </si>
  <si>
    <t>bereinigte Einlagen</t>
  </si>
  <si>
    <t>ord. Ergebnis + Personalaufwand / Anzahl Voll-AK</t>
  </si>
  <si>
    <t>langfristige Kapitaldienstgrenze</t>
  </si>
  <si>
    <t>Ausschöpf. d. lfr. Kapitaldienstgrenze (%)</t>
  </si>
  <si>
    <t>um Zinsaufw. erweiter. Cash-flow II (CF)</t>
  </si>
  <si>
    <t>Über-/Unterdeck. CF zu tatsächlichem Kapitaldienst</t>
  </si>
  <si>
    <t>Bilanz</t>
  </si>
  <si>
    <t>Infokasten</t>
  </si>
  <si>
    <t>betriebsnotwendige Voll-AK</t>
  </si>
  <si>
    <t>Erstellungsdatum:</t>
  </si>
  <si>
    <t>Milchkuhhaltung</t>
  </si>
  <si>
    <t>Rindfleischerzeugung</t>
  </si>
  <si>
    <t>Schweinehaltung</t>
  </si>
  <si>
    <t>Gartenbau</t>
  </si>
  <si>
    <t>Direktvermarktung</t>
  </si>
  <si>
    <t>Bewässerung</t>
  </si>
  <si>
    <t>Sonstiges</t>
  </si>
  <si>
    <t>Niederlassungsbeihilfe</t>
  </si>
  <si>
    <t>Euro</t>
  </si>
  <si>
    <t xml:space="preserve"> Erschließung</t>
  </si>
  <si>
    <t>Summe</t>
  </si>
  <si>
    <t xml:space="preserve"> Dauerkulturen</t>
  </si>
  <si>
    <t xml:space="preserve"> Betriebsvorricht., Maschinen, Geräte</t>
  </si>
  <si>
    <t>Summe Eigenleistungen</t>
  </si>
  <si>
    <t>a) bare Eigenmittel</t>
  </si>
  <si>
    <t xml:space="preserve">    - Guthaben</t>
  </si>
  <si>
    <t xml:space="preserve">    - Verkauf von Grundstücken</t>
  </si>
  <si>
    <t xml:space="preserve">    - Verkauf v. Betr.vorr., Maschinen,Geräten</t>
  </si>
  <si>
    <t xml:space="preserve">    - Abgänge Vieh</t>
  </si>
  <si>
    <t xml:space="preserve">    - Abgänge Umlaufvermögen</t>
  </si>
  <si>
    <t>b) unbare Eigenleistungen</t>
  </si>
  <si>
    <t xml:space="preserve">    - Gebäude incl. Erschließung</t>
  </si>
  <si>
    <t xml:space="preserve">    - </t>
  </si>
  <si>
    <t xml:space="preserve">Summe Zuschüsse </t>
  </si>
  <si>
    <t>Laufzeit</t>
  </si>
  <si>
    <t>Summe Finanzierungsmittel</t>
  </si>
  <si>
    <t>Kapitaldienst insgesamt</t>
  </si>
  <si>
    <t>Finanzierungsmittel</t>
  </si>
  <si>
    <t>Differenz</t>
  </si>
  <si>
    <t>IST-Betrieb</t>
  </si>
  <si>
    <t>ZIEL-Betrieb</t>
  </si>
  <si>
    <t>Akh/Einheit</t>
  </si>
  <si>
    <t>Akh gesamt</t>
  </si>
  <si>
    <t>Umfang/Anzahl</t>
  </si>
  <si>
    <t>Fördernr. ILB:</t>
  </si>
  <si>
    <t>T</t>
  </si>
  <si>
    <t>Jahr der</t>
  </si>
  <si>
    <t>Nennbetrag</t>
  </si>
  <si>
    <t>Zins</t>
  </si>
  <si>
    <t xml:space="preserve">    Zinsbetrag ( Z )</t>
  </si>
  <si>
    <t>Tilgung</t>
  </si>
  <si>
    <t xml:space="preserve">  Tilgungsbetrag (T)</t>
  </si>
  <si>
    <t xml:space="preserve">Hilfsrechnungen </t>
  </si>
  <si>
    <t>oder</t>
  </si>
  <si>
    <t>Aufnahme</t>
  </si>
  <si>
    <t>Ablösung</t>
  </si>
  <si>
    <t>%</t>
  </si>
  <si>
    <t>A</t>
  </si>
  <si>
    <t>IST-Jahr</t>
  </si>
  <si>
    <t>ZIEL-Jahr</t>
  </si>
  <si>
    <t>Jahr der
Aufnahme</t>
  </si>
  <si>
    <t>Jahr der
Ablösung</t>
  </si>
  <si>
    <t>Nennbetrag
Euro</t>
  </si>
  <si>
    <t>Zins
%</t>
  </si>
  <si>
    <t>Tilgung
%</t>
  </si>
  <si>
    <t xml:space="preserve"> Jährlicher Kapitaldienst (-Z- u. -T-) der oben aufgeführten Darlehen in Euro</t>
  </si>
  <si>
    <t xml:space="preserve"> </t>
  </si>
  <si>
    <t xml:space="preserve">Summe Tilgung </t>
  </si>
  <si>
    <t xml:space="preserve">Summe Zinsen </t>
  </si>
  <si>
    <t>Kapitaldienst (Altdarlehen)</t>
  </si>
  <si>
    <t>Kapitaldienst (Neudarlehen)</t>
  </si>
  <si>
    <t>entlohnte Familien-Voll-AK</t>
  </si>
  <si>
    <t>Fremd-Voll-AK</t>
  </si>
  <si>
    <t xml:space="preserve">    - innerfamiliär</t>
  </si>
  <si>
    <t xml:space="preserve">    - außerfamiliär</t>
  </si>
  <si>
    <t>a) Unterstützung bei der Betriebsübernahme:</t>
  </si>
  <si>
    <t>d) Sicherung angemessener Einkommen</t>
  </si>
  <si>
    <t>c) Unterstützung beim Flächen- und Kapitalzugang</t>
  </si>
  <si>
    <t>e) Diversifizierung landwirtschaftlicher Unternehmen</t>
  </si>
  <si>
    <t xml:space="preserve"> Vieh (Zukauf, Eigenzucht)</t>
  </si>
  <si>
    <t xml:space="preserve"> Landkauf </t>
  </si>
  <si>
    <t xml:space="preserve"> Kauf bestehender Wirtschaftsgebäude</t>
  </si>
  <si>
    <t xml:space="preserve"> Sonstige Maßnahmen</t>
  </si>
  <si>
    <t>Wirtschaftsdüngerlager</t>
  </si>
  <si>
    <t>Wirtschaftsgebäude (Gewächshaus)</t>
  </si>
  <si>
    <t>Ziel</t>
  </si>
  <si>
    <t>Finanzierungsbedarf laut BEK 3</t>
  </si>
  <si>
    <t>c) Zuschuss Niederlassungsbeihilfe</t>
  </si>
  <si>
    <t>Gesamtwert der Beihilfe (%):</t>
  </si>
  <si>
    <t>Beihilfewert in EUR</t>
  </si>
  <si>
    <t xml:space="preserve"> + Ackerfläche</t>
  </si>
  <si>
    <t xml:space="preserve"> + Dauergrünland</t>
  </si>
  <si>
    <t xml:space="preserve"> + Gewächshausfläche</t>
  </si>
  <si>
    <t xml:space="preserve"> + weinbaulich genutzte Fläche</t>
  </si>
  <si>
    <t xml:space="preserve"> + sonstige LF</t>
  </si>
  <si>
    <t xml:space="preserve"> + forstwirtschaftliche Nutzfläche</t>
  </si>
  <si>
    <t xml:space="preserve"> + sonstige Flächen</t>
  </si>
  <si>
    <t xml:space="preserve"> = Betriebsfläche gesamt</t>
  </si>
  <si>
    <t xml:space="preserve"> + Dauerkulturfläche</t>
  </si>
  <si>
    <t xml:space="preserve"> = landw. gen. Fläche (LF)</t>
  </si>
  <si>
    <t>Produktionsstruktur</t>
  </si>
  <si>
    <t>Stück (JDB)</t>
  </si>
  <si>
    <t>Pensionspferde</t>
  </si>
  <si>
    <t>Legehennen</t>
  </si>
  <si>
    <t>betr.-notw. Voll-AK (1800 Akh/J.)</t>
  </si>
  <si>
    <t>a) Landw. Pflanzenproduktion</t>
  </si>
  <si>
    <t>b) Tierproduktion</t>
  </si>
  <si>
    <t>c) Obstbau</t>
  </si>
  <si>
    <t>d) Gartenbau</t>
  </si>
  <si>
    <t>e) Weinbau</t>
  </si>
  <si>
    <t>dav. Eigentum</t>
  </si>
  <si>
    <t>Winterweizen, Dinkel</t>
  </si>
  <si>
    <t>Sommerweizen</t>
  </si>
  <si>
    <t>Sommergerste</t>
  </si>
  <si>
    <t>Hafer</t>
  </si>
  <si>
    <t>Körnermais</t>
  </si>
  <si>
    <t>Sonstiges Getreide</t>
  </si>
  <si>
    <t>Sonnenblumen</t>
  </si>
  <si>
    <t>Energiegetreide</t>
  </si>
  <si>
    <t>Energiemais</t>
  </si>
  <si>
    <t>Energieölsaaten</t>
  </si>
  <si>
    <t>Energieeiweißpflanzen</t>
  </si>
  <si>
    <t>Sonstige Energiepflanzen</t>
  </si>
  <si>
    <t>Kohlgemüse im Feldanbau</t>
  </si>
  <si>
    <t>Blattgemüse im Feldanbau</t>
  </si>
  <si>
    <t>Fruchtgemüse im Feldanbau</t>
  </si>
  <si>
    <t>Spargel im Feldanbau</t>
  </si>
  <si>
    <t>Sonstiges Gemüse im Feldanbau</t>
  </si>
  <si>
    <t>Klee, Kleegras, Kleegemisch</t>
  </si>
  <si>
    <t>Zwischenfrüchte</t>
  </si>
  <si>
    <t>Ackerwiesen</t>
  </si>
  <si>
    <t>Dauerwiesen und Weiden</t>
  </si>
  <si>
    <t>Sonstige Futterpflanzen</t>
  </si>
  <si>
    <t>Pferde</t>
  </si>
  <si>
    <t>Mastkälber</t>
  </si>
  <si>
    <t>Zuchtfärsen</t>
  </si>
  <si>
    <t>Mastfärsen</t>
  </si>
  <si>
    <t>Ammen- und Mutterkühe</t>
  </si>
  <si>
    <t>Schlacht- und Mastkühe</t>
  </si>
  <si>
    <t>Zuchtbullen</t>
  </si>
  <si>
    <t>Kuhmilch</t>
  </si>
  <si>
    <t>leb.geb. Kälber</t>
  </si>
  <si>
    <t>Ferkel</t>
  </si>
  <si>
    <t>Läufer</t>
  </si>
  <si>
    <t>Jungsauen</t>
  </si>
  <si>
    <t>Zuchteber</t>
  </si>
  <si>
    <t>Lämmer</t>
  </si>
  <si>
    <t>Mutterschafe</t>
  </si>
  <si>
    <t>Zuchtböcke</t>
  </si>
  <si>
    <t>Wolle</t>
  </si>
  <si>
    <t>Schafmilch</t>
  </si>
  <si>
    <t>a) Landw. Pflanzenproduktion: Sonstiges</t>
  </si>
  <si>
    <t>b) Tierproduktion: Sonstiges</t>
  </si>
  <si>
    <t>Junghennen</t>
  </si>
  <si>
    <t>Jungmasthühner</t>
  </si>
  <si>
    <t>Mastenten</t>
  </si>
  <si>
    <t>Mastputen</t>
  </si>
  <si>
    <t>Mastgänse</t>
  </si>
  <si>
    <t>Äpfel</t>
  </si>
  <si>
    <t>Sonstiges Kernobst</t>
  </si>
  <si>
    <t>Süßkirschen</t>
  </si>
  <si>
    <t>Sauerkirschen, Schattenmorellen</t>
  </si>
  <si>
    <t>Pflaumen und Zwetschgen</t>
  </si>
  <si>
    <t>Sonstiges Steinobst</t>
  </si>
  <si>
    <t>Schalenobst (Nüsse)</t>
  </si>
  <si>
    <t>Erdbeeren</t>
  </si>
  <si>
    <t>Sonstige Beeren</t>
  </si>
  <si>
    <t>c) Obstbau: Sonstiges</t>
  </si>
  <si>
    <t>Keltertrauben/Maische</t>
  </si>
  <si>
    <t>Flaschenwein</t>
  </si>
  <si>
    <t>Sekt</t>
  </si>
  <si>
    <t>Ertragsrebfläche</t>
  </si>
  <si>
    <t>Junganlagen</t>
  </si>
  <si>
    <t>Rebbrache</t>
  </si>
  <si>
    <t>Rebschnuttgarten, Rebschule</t>
  </si>
  <si>
    <t>Fasswein</t>
  </si>
  <si>
    <t>4271+4272</t>
  </si>
  <si>
    <t>4276+4279</t>
  </si>
  <si>
    <t>4285+4288</t>
  </si>
  <si>
    <t>d) Gartenbau: Sonstiges</t>
  </si>
  <si>
    <t>e) Weinbau: Sonstiges</t>
  </si>
  <si>
    <t>Kohlgemüse im Freilandanbau</t>
  </si>
  <si>
    <t>Blattgemüse im Freilandanbau</t>
  </si>
  <si>
    <t>Tomaten im Freilandanbau</t>
  </si>
  <si>
    <t>Sonst. Fruchtgemüse im Freiland.</t>
  </si>
  <si>
    <t>Spargel im Freilandanbau</t>
  </si>
  <si>
    <t>Sonst. Gemüse im Freilandanbau</t>
  </si>
  <si>
    <t>Kohlgemüse im Gewächshaus</t>
  </si>
  <si>
    <t>Blattgemüse im Gewächshaus</t>
  </si>
  <si>
    <t>Tomaten im Gewächshaus</t>
  </si>
  <si>
    <t>Sonst. Fruchtgemüse i. Gewächsh.</t>
  </si>
  <si>
    <t>Sonst. Gemüse im Gewächshaus</t>
  </si>
  <si>
    <t>Pilze</t>
  </si>
  <si>
    <t>Topfpflanzen im Freilandanbau</t>
  </si>
  <si>
    <t>Schnittblumen im Gewächshaus</t>
  </si>
  <si>
    <t>Topfpflanzen im Gewächshaus</t>
  </si>
  <si>
    <t>Hydrokulturen</t>
  </si>
  <si>
    <t>Baumschulen</t>
  </si>
  <si>
    <t>Übriger Gartenbau</t>
  </si>
  <si>
    <t xml:space="preserve">g) nicht zuteilb. Arbeiten </t>
  </si>
  <si>
    <t>f) Handel, Dienstl., Nebenbetriebe</t>
  </si>
  <si>
    <t>f) Handel, DL, Nebenbetriebe: Sonstiges</t>
  </si>
  <si>
    <t>**) Siehe Anlage 1</t>
  </si>
  <si>
    <t>Sonstiges **)</t>
  </si>
  <si>
    <t>*) hier die verwendete KTBL-Ausgabe (Nutzungscode) für die Seitenangabe eintragen (andere Datenquellen möglich)</t>
  </si>
  <si>
    <t xml:space="preserve">         - Fremdenverkehr</t>
  </si>
  <si>
    <t xml:space="preserve">  Bestandsänderung</t>
  </si>
  <si>
    <t>2347+2348+
2787+2788</t>
  </si>
  <si>
    <t xml:space="preserve">  a) Landw. Pflanzenproduktion</t>
  </si>
  <si>
    <t xml:space="preserve">  b) Tierproduktion</t>
  </si>
  <si>
    <t xml:space="preserve">  c) Obstbau</t>
  </si>
  <si>
    <t xml:space="preserve">         - davon Äpfel</t>
  </si>
  <si>
    <t xml:space="preserve">  d) Gartenbau</t>
  </si>
  <si>
    <t xml:space="preserve">         - davon Geflügel, Eier</t>
  </si>
  <si>
    <t xml:space="preserve">         - davon Gemüse aus Freilandanbau</t>
  </si>
  <si>
    <t xml:space="preserve">         - davon Gemüse aus Gewächshäusern</t>
  </si>
  <si>
    <t xml:space="preserve">         - davon Zierpflanzen aus Freilandanbau</t>
  </si>
  <si>
    <t xml:space="preserve">         - davon Zierpflanzen aus Gewächshäusern</t>
  </si>
  <si>
    <t xml:space="preserve">  e) Weinbau und Kellerei</t>
  </si>
  <si>
    <t xml:space="preserve">         - davon Fasswein</t>
  </si>
  <si>
    <t xml:space="preserve">  f) Forstwirtschaft und Jagd</t>
  </si>
  <si>
    <t xml:space="preserve">         - davon Kiefer, Lärche und sonst. Nadelholz</t>
  </si>
  <si>
    <t xml:space="preserve">  g) Handel, Dienstleistung und Nebenbetriebe</t>
  </si>
  <si>
    <t xml:space="preserve">        - davon für Pflanzenproduktion</t>
  </si>
  <si>
    <t xml:space="preserve">        - davon für Kellerei</t>
  </si>
  <si>
    <t xml:space="preserve">        - davon für Forst und Jagd</t>
  </si>
  <si>
    <t xml:space="preserve">        - davon für Handel, Dienstleistungen und Nebenbetriebe</t>
  </si>
  <si>
    <t xml:space="preserve">        - davon für Sonstiges</t>
  </si>
  <si>
    <t xml:space="preserve">        - davon Unterhaltung gesamt</t>
  </si>
  <si>
    <t xml:space="preserve">        - davon Sonstiges</t>
  </si>
  <si>
    <t xml:space="preserve">        - davon Betriebsversicherungen gesamt</t>
  </si>
  <si>
    <t>Ergebnis vor Steuern</t>
  </si>
  <si>
    <t>Ergebnis nach Steuern</t>
  </si>
  <si>
    <t>Steuern vom Einkommen und Ertrag</t>
  </si>
  <si>
    <t>Vorsteuer auf Reinvestition (AfA Sachanlagen)</t>
  </si>
  <si>
    <t>(3079-3024)*19%</t>
  </si>
  <si>
    <t>-</t>
  </si>
  <si>
    <t>Erträge aus Gewinngemeinschaft</t>
  </si>
  <si>
    <t>Aufwendungen aus Verlustübernahme</t>
  </si>
  <si>
    <t>Abgeführte Gewinne (Jur. Pers.)</t>
  </si>
  <si>
    <t>ordentliches Ergebnis (berein. Gewinn)</t>
  </si>
  <si>
    <t>bereinigte Eigenkapitalveränderung</t>
  </si>
  <si>
    <t>bereinigte Entnahmen/Privataufwand ges.</t>
  </si>
  <si>
    <t>Cashflow 1 (=Gewinn + AfA)</t>
  </si>
  <si>
    <t>Cashflow 2 (=bereinigte Eigenkapitalveränderung + AfA)</t>
  </si>
  <si>
    <t xml:space="preserve">       - davon Verb. ggü. Kreditinstituten</t>
  </si>
  <si>
    <t>Rückstellungen</t>
  </si>
  <si>
    <r>
      <t>Cashflow 3</t>
    </r>
    <r>
      <rPr>
        <sz val="9"/>
        <rFont val="Arial"/>
        <family val="2"/>
      </rPr>
      <t xml:space="preserve"> (Eigenmittel für Investitionen und Ansparungen)</t>
    </r>
  </si>
  <si>
    <t>Verbindlichkeiten</t>
  </si>
  <si>
    <t>Boden</t>
  </si>
  <si>
    <r>
      <t>Gebäude</t>
    </r>
    <r>
      <rPr>
        <sz val="9"/>
        <rFont val="Arial"/>
        <family val="2"/>
      </rPr>
      <t>, baul. Anlagen, Anlagen im Bau, BGA</t>
    </r>
  </si>
  <si>
    <t>Dauerkulturen, stehendes Holz</t>
  </si>
  <si>
    <t>Tiervermögen</t>
  </si>
  <si>
    <t>Feldinventar</t>
  </si>
  <si>
    <t>1019,1088,1189-1110,1199</t>
  </si>
  <si>
    <t>Eigenkapital lt. Bilanz</t>
  </si>
  <si>
    <t>Eigenkapital ohne Boden</t>
  </si>
  <si>
    <t>1069+1076</t>
  </si>
  <si>
    <t>Immatr. Vermögen, Finanzanl.-, Umlaufvermögen (ohne Feldinventar)</t>
  </si>
  <si>
    <t>1229-1219</t>
  </si>
  <si>
    <t>Aktiva voraussichtlich (abzgl. nicht abgedeckter Fehlbeträge)</t>
  </si>
  <si>
    <t>Sonderposten mit Rücklageanteil, sonst. SoPo, RAP</t>
  </si>
  <si>
    <t>1523,1529,1566,1567</t>
  </si>
  <si>
    <t>kurzfr. Liquidierb. Vermögen (Aktiva abzgl. Boden u. Gebäude)</t>
  </si>
  <si>
    <t>Eierproduktion u. Geflügelhaltung</t>
  </si>
  <si>
    <t>Urlaub/Freizeit/Erholung</t>
  </si>
  <si>
    <t>übrige Einkommenskomponenten</t>
  </si>
  <si>
    <t>Wärmedämmung/Regeltechnik</t>
  </si>
  <si>
    <t>sonstige Energiemaßnahmen</t>
  </si>
  <si>
    <t>b) Erleichterung von landwirtschaftlicher Existenzgründung</t>
  </si>
  <si>
    <t>MwSt.-Satz</t>
  </si>
  <si>
    <t>Wirtschaftsgebäude (Stall, Lager, techn. Anl., etc.)</t>
  </si>
  <si>
    <t xml:space="preserve">Maßnahmen-volumen ohne MwSt. </t>
  </si>
  <si>
    <t>Aufwendungen erreicht?</t>
  </si>
  <si>
    <t>Verbindlichkeiten und Tilgungsplan</t>
  </si>
  <si>
    <t xml:space="preserve">  Verbindlichkeiten,
die bereits bestehen
(Altdarlehen)</t>
  </si>
  <si>
    <t>Neuarlehen 1</t>
  </si>
  <si>
    <t>Neuarlehen 2</t>
  </si>
  <si>
    <t>Neuarlehen 3</t>
  </si>
  <si>
    <t>Neuarlehen 4</t>
  </si>
  <si>
    <t>Neuarlehen 5</t>
  </si>
  <si>
    <t>Neuarlehen 6</t>
  </si>
  <si>
    <t xml:space="preserve">  Verbindlichkeiten, die neu
 aufgenommen werden (Neudarlehen)</t>
  </si>
  <si>
    <t>d) Kapitaldienst / Verbindlichkeiten</t>
  </si>
  <si>
    <t xml:space="preserve">    - Altdarlehen (Eingabe in Anlage 2)</t>
  </si>
  <si>
    <t xml:space="preserve">    - Neudarlehen (Eingabe in Anlage 2)</t>
  </si>
  <si>
    <t xml:space="preserve">    - MwSt.-Erstattung</t>
  </si>
  <si>
    <t>Altdarlehen 1</t>
  </si>
  <si>
    <t>Altdarlehen 2</t>
  </si>
  <si>
    <t>Altdarlehen 3</t>
  </si>
  <si>
    <t>Altdarlehen 4</t>
  </si>
  <si>
    <t>Altdarlehen 5</t>
  </si>
  <si>
    <t>Altdarlehen 6</t>
  </si>
  <si>
    <t>Altdarlehen 7</t>
  </si>
  <si>
    <t>Altdarlehen 8</t>
  </si>
  <si>
    <t>Altdarlehen 9</t>
  </si>
  <si>
    <t>Altdarlehen 10</t>
  </si>
  <si>
    <t>Altdarlehen 11</t>
  </si>
  <si>
    <t>Altdarlehen 12</t>
  </si>
  <si>
    <t>Altdarlehen 13</t>
  </si>
  <si>
    <t>Altdarlehen 14</t>
  </si>
  <si>
    <t>Altdarlehen 15</t>
  </si>
  <si>
    <t>Summe Neudarlehen</t>
  </si>
  <si>
    <t>BMEL-Code</t>
  </si>
  <si>
    <t>KTBL-Seite *)</t>
  </si>
  <si>
    <t>4020+4021</t>
  </si>
  <si>
    <t>Ackerbohne, Futtererbse</t>
  </si>
  <si>
    <t>Öllein</t>
  </si>
  <si>
    <t>3130+3131</t>
  </si>
  <si>
    <t>Summe 
2001-17</t>
  </si>
  <si>
    <t>2351-57</t>
  </si>
  <si>
    <t>2869-2840+2895</t>
  </si>
  <si>
    <t>Erträge aus Investitionszulagen</t>
  </si>
  <si>
    <t>Erträge aus Verlustübernahme (Jur. Pers.)</t>
  </si>
  <si>
    <t>1022-27,1078</t>
  </si>
  <si>
    <t>Technische Anlagen und Maschinen</t>
  </si>
  <si>
    <t xml:space="preserve">        - davon Betriebsvorrichtungen</t>
  </si>
  <si>
    <t xml:space="preserve">        - davon Maschinen und Geräte</t>
  </si>
  <si>
    <t>Aktive latente Steuern</t>
  </si>
  <si>
    <t>1439,1499,1516</t>
  </si>
  <si>
    <t>erstmal. Niederlassungsdatum:</t>
  </si>
  <si>
    <t>beruf. Fähigkeit:</t>
  </si>
  <si>
    <t>Beschreibung der geplanten Betriebsausgaben (Investitionen, Betriebsaufwand, Finanzierungskosten, etc.)</t>
  </si>
  <si>
    <t>hier bitte die Ausgangssituation des landwirtschaftlichen Unternehmens (Landwirtschaftliche Fläche, darunter Dauergrünland, darunter Eigentumsfläche, Hauptproduktions-
richtung, eventuell Betriebszweige, Viehbestand, Arbeitskräfte, etc.) beschreiben</t>
  </si>
  <si>
    <t>hier bitte die Beschreibung der geplanten Betriebsausgaben vornehmen, die für die Entwicklung der Tätigkeit des landwirtschaftlichen Unternehmens erforderlich sind 
(bspw. Investitionen, Betriebsmittel, Versicherungen, Ausbildungsmaßnahmen, Pacht, Landkauf, Beratung, Verbindlichkeiten)</t>
  </si>
  <si>
    <t>Gesamt ha</t>
  </si>
  <si>
    <r>
      <t>Betriebsflächen in ha</t>
    </r>
    <r>
      <rPr>
        <sz val="9"/>
        <rFont val="Arial"/>
        <family val="2"/>
      </rPr>
      <t xml:space="preserve"> (am Ende des Wirtschaftsjahres)</t>
    </r>
  </si>
  <si>
    <t>Sonstige Steuern (Grundsteuer, Kfz, sonstige)</t>
  </si>
  <si>
    <t>Tilgungen (Verpflichtungen aus Anlage 2)</t>
  </si>
  <si>
    <t xml:space="preserve"> Summe getätigter/geplanter Betriebsausgaben* pro Jahr</t>
  </si>
  <si>
    <t xml:space="preserve"> Summe getätigter/geplanter Betriebsausgaben* insgesamt</t>
  </si>
  <si>
    <t>*Es müssen insgesamt getätigte/geplante Betriebsausgaben von mindestens 75.000 Euro incl. MwSt. geltend gemacht werden.</t>
  </si>
  <si>
    <t>Struktur des Vorhabens - getätigte/geplante Betriebsausgaben</t>
  </si>
  <si>
    <t>Betriebsentwicklungsschwerpunkte / Ziele / Betriebsausgaben</t>
  </si>
  <si>
    <t>Die getätigte oder geplante Betriebs-ausgabe wurde oder wird schwerpunkt-mäßig durchgeführt im Bereich (ja = 1):</t>
  </si>
  <si>
    <t>Hauptziel der geplanten Betriebsausgabe (ja = 1):</t>
  </si>
  <si>
    <t xml:space="preserve">Maßnahmen-volumen
inkl. MwSt. </t>
  </si>
  <si>
    <t>T / A</t>
  </si>
  <si>
    <t>kalkulierter Arbeitszeitbedarf insg.</t>
  </si>
  <si>
    <t>Ertrag</t>
  </si>
  <si>
    <t>Bearbeitungsstand: Mai 2023</t>
  </si>
  <si>
    <t>Antragstellung (TT.MM.JJJJ)</t>
  </si>
  <si>
    <t>Schnittblumen im Freilandanbau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</si>
</sst>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d/\ mmmm\ yyyy"/>
    <numFmt numFmtId="165" formatCode="[=0]&quot;&quot;;\-0.0;0.0\ \ "/>
    <numFmt numFmtId="166" formatCode="[=0]&quot;&quot;;\-0;0\ \ "/>
    <numFmt numFmtId="167" formatCode="#,##0.0"/>
    <numFmt numFmtId="168" formatCode="dd\-mmm\-yy"/>
    <numFmt numFmtId="169" formatCode="#,##0&quot; Euro&quot;"/>
    <numFmt numFmtId="170" formatCode="0.0%"/>
    <numFmt numFmtId="171" formatCode="[=0]&quot;&quot;;\-General;General\ \ "/>
    <numFmt numFmtId="172" formatCode="General;[Red]\-General"/>
    <numFmt numFmtId="173" formatCode="[=0]&quot;&quot;;\-#,##0;#,##0\ \ "/>
    <numFmt numFmtId="174" formatCode="[&gt;5]&quot;Achtung&quot;;\-General;General\ \ "/>
    <numFmt numFmtId="175" formatCode="[=0]&quot;&quot;;#,##0;#,##0\ "/>
    <numFmt numFmtId="176" formatCode="#,##0.00_ ;[Red]\-#,##0.00\ "/>
  </numFmts>
  <fonts count="44" x14ac:knownFonts="1">
    <font>
      <sz val="11"/>
      <color theme="1"/>
      <name val="Calibri"/>
      <family val="2"/>
      <scheme val="minor"/>
    </font>
    <font>
      <sz val="18"/>
      <name val="Arial"/>
      <family val="2"/>
    </font>
    <font>
      <sz val="14"/>
      <name val="Arial"/>
      <family val="2"/>
    </font>
    <font>
      <sz val="12"/>
      <name val="Arial"/>
      <family val="2"/>
    </font>
    <font>
      <sz val="24"/>
      <name val="Arial Black"/>
      <family val="2"/>
    </font>
    <font>
      <sz val="12"/>
      <name val="Times New Roman"/>
      <family val="1"/>
    </font>
    <font>
      <b/>
      <sz val="10"/>
      <name val="Arial"/>
      <family val="2"/>
    </font>
    <font>
      <b/>
      <sz val="10"/>
      <name val="Times New Roman"/>
      <family val="1"/>
    </font>
    <font>
      <sz val="10"/>
      <name val="Arial"/>
      <family val="2"/>
    </font>
    <font>
      <sz val="10"/>
      <name val="Times New Roman"/>
      <family val="1"/>
    </font>
    <font>
      <i/>
      <sz val="10"/>
      <name val="Arial"/>
      <family val="2"/>
    </font>
    <font>
      <sz val="8"/>
      <name val="Arial"/>
      <family val="2"/>
    </font>
    <font>
      <sz val="9"/>
      <name val="Arial"/>
      <family val="2"/>
    </font>
    <font>
      <b/>
      <sz val="12"/>
      <name val="Arial"/>
      <family val="2"/>
    </font>
    <font>
      <b/>
      <sz val="18"/>
      <name val="Arial Black"/>
      <family val="2"/>
    </font>
    <font>
      <b/>
      <sz val="9"/>
      <name val="Arial"/>
      <family val="2"/>
    </font>
    <font>
      <i/>
      <sz val="8"/>
      <name val="Arial"/>
      <family val="2"/>
    </font>
    <font>
      <sz val="9"/>
      <color indexed="8"/>
      <name val="Arial"/>
      <family val="2"/>
    </font>
    <font>
      <sz val="9"/>
      <color indexed="12"/>
      <name val="Arial"/>
      <family val="2"/>
    </font>
    <font>
      <sz val="10"/>
      <color indexed="8"/>
      <name val="Arial"/>
      <family val="2"/>
    </font>
    <font>
      <sz val="8"/>
      <color indexed="8"/>
      <name val="Arial"/>
      <family val="2"/>
    </font>
    <font>
      <u/>
      <sz val="12"/>
      <color indexed="12"/>
      <name val="Arial"/>
      <family val="2"/>
    </font>
    <font>
      <b/>
      <sz val="8"/>
      <name val="Arial"/>
      <family val="2"/>
    </font>
    <font>
      <b/>
      <sz val="18"/>
      <name val="Arial"/>
      <family val="2"/>
    </font>
    <font>
      <i/>
      <sz val="9"/>
      <name val="Arial"/>
      <family val="2"/>
    </font>
    <font>
      <sz val="6"/>
      <name val="Arial"/>
      <family val="2"/>
    </font>
    <font>
      <b/>
      <sz val="14"/>
      <name val="Arial Black"/>
      <family val="2"/>
    </font>
    <font>
      <b/>
      <sz val="14"/>
      <name val="Arial"/>
      <family val="2"/>
    </font>
    <font>
      <sz val="14"/>
      <name val="Arial Black"/>
      <family val="2"/>
    </font>
    <font>
      <sz val="18"/>
      <name val="Helv"/>
    </font>
    <font>
      <sz val="9"/>
      <name val="Helv"/>
    </font>
    <font>
      <sz val="9"/>
      <name val="Arial Black"/>
      <family val="2"/>
    </font>
    <font>
      <b/>
      <u/>
      <sz val="18"/>
      <color indexed="9"/>
      <name val="Arial"/>
      <family val="2"/>
    </font>
    <font>
      <sz val="10"/>
      <name val="Arial Black"/>
      <family val="2"/>
    </font>
    <font>
      <sz val="9"/>
      <color indexed="8"/>
      <name val="Helv"/>
    </font>
    <font>
      <b/>
      <sz val="9"/>
      <color indexed="8"/>
      <name val="Arial"/>
      <family val="2"/>
    </font>
    <font>
      <sz val="10"/>
      <color indexed="8"/>
      <name val="Arial Black"/>
      <family val="2"/>
    </font>
    <font>
      <sz val="18"/>
      <color indexed="8"/>
      <name val="Arial"/>
      <family val="2"/>
    </font>
    <font>
      <sz val="9"/>
      <color indexed="81"/>
      <name val="Segoe UI"/>
      <family val="2"/>
    </font>
    <font>
      <b/>
      <sz val="9"/>
      <color indexed="81"/>
      <name val="Segoe UI"/>
      <family val="2"/>
    </font>
    <font>
      <sz val="9"/>
      <color theme="1"/>
      <name val="Arial"/>
      <family val="2"/>
    </font>
    <font>
      <i/>
      <sz val="9"/>
      <color rgb="FF000000"/>
      <name val="Arial"/>
      <family val="2"/>
    </font>
    <font>
      <b/>
      <sz val="9"/>
      <color theme="1"/>
      <name val="Arial"/>
      <family val="2"/>
    </font>
    <font>
      <b/>
      <sz val="10"/>
      <name val="Arial Black"/>
      <family val="2"/>
    </font>
  </fonts>
  <fills count="17">
    <fill>
      <patternFill patternType="none"/>
    </fill>
    <fill>
      <patternFill patternType="gray125"/>
    </fill>
    <fill>
      <patternFill patternType="solid">
        <fgColor theme="9" tint="0.79998168889431442"/>
        <bgColor indexed="64"/>
      </patternFill>
    </fill>
    <fill>
      <patternFill patternType="solid">
        <fgColor indexed="22"/>
        <bgColor indexed="64"/>
      </patternFill>
    </fill>
    <fill>
      <patternFill patternType="solid">
        <fgColor indexed="65"/>
        <bgColor indexed="50"/>
      </patternFill>
    </fill>
    <fill>
      <patternFill patternType="solid">
        <fgColor theme="9" tint="0.79998168889431442"/>
        <bgColor indexed="50"/>
      </patternFill>
    </fill>
    <fill>
      <patternFill patternType="solid">
        <fgColor indexed="65"/>
        <bgColor auto="1"/>
      </patternFill>
    </fill>
    <fill>
      <patternFill patternType="solid">
        <fgColor indexed="65"/>
        <bgColor indexed="64"/>
      </patternFill>
    </fill>
    <fill>
      <patternFill patternType="solid">
        <fgColor indexed="9"/>
        <bgColor indexed="64"/>
      </patternFill>
    </fill>
    <fill>
      <patternFill patternType="solid">
        <fgColor indexed="22"/>
        <bgColor indexed="8"/>
      </patternFill>
    </fill>
    <fill>
      <patternFill patternType="solid">
        <fgColor theme="9" tint="0.59999389629810485"/>
        <bgColor indexed="64"/>
      </patternFill>
    </fill>
    <fill>
      <patternFill patternType="solid">
        <fgColor theme="0"/>
        <bgColor indexed="64"/>
      </patternFill>
    </fill>
    <fill>
      <patternFill patternType="solid">
        <fgColor theme="9" tint="0.79992065187536243"/>
        <bgColor auto="1"/>
      </patternFill>
    </fill>
    <fill>
      <patternFill patternType="solid">
        <fgColor theme="9" tint="0.79995117038483843"/>
        <bgColor auto="1"/>
      </patternFill>
    </fill>
    <fill>
      <patternFill patternType="solid">
        <fgColor theme="9" tint="0.79998168889431442"/>
        <bgColor auto="1"/>
      </patternFill>
    </fill>
    <fill>
      <patternFill patternType="solid">
        <fgColor theme="9" tint="0.79995117038483843"/>
        <bgColor theme="1"/>
      </patternFill>
    </fill>
    <fill>
      <patternFill patternType="solid">
        <fgColor theme="4" tint="0.79998168889431442"/>
        <bgColor indexed="64"/>
      </patternFill>
    </fill>
  </fills>
  <borders count="19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8"/>
      </left>
      <right/>
      <top/>
      <bottom/>
      <diagonal/>
    </border>
    <border>
      <left style="thin">
        <color indexed="64"/>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style="thin">
        <color indexed="64"/>
      </left>
      <right style="medium">
        <color indexed="64"/>
      </right>
      <top/>
      <bottom/>
      <diagonal/>
    </border>
    <border>
      <left style="medium">
        <color indexed="64"/>
      </left>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64"/>
      </left>
      <right style="medium">
        <color indexed="64"/>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64"/>
      </left>
      <right style="thin">
        <color indexed="8"/>
      </right>
      <top style="thin">
        <color indexed="8"/>
      </top>
      <bottom/>
      <diagonal/>
    </border>
    <border>
      <left/>
      <right style="thin">
        <color indexed="64"/>
      </right>
      <top style="thin">
        <color indexed="8"/>
      </top>
      <bottom/>
      <diagonal/>
    </border>
    <border>
      <left style="thin">
        <color indexed="64"/>
      </left>
      <right style="thin">
        <color indexed="8"/>
      </right>
      <top/>
      <bottom/>
      <diagonal/>
    </border>
    <border>
      <left style="thin">
        <color indexed="8"/>
      </left>
      <right style="thin">
        <color indexed="64"/>
      </right>
      <top style="thin">
        <color indexed="8"/>
      </top>
      <bottom style="thin">
        <color indexed="8"/>
      </bottom>
      <diagonal/>
    </border>
    <border>
      <left style="thin">
        <color indexed="64"/>
      </left>
      <right style="medium">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8"/>
      </top>
      <bottom style="medium">
        <color indexed="64"/>
      </bottom>
      <diagonal/>
    </border>
    <border>
      <left style="thin">
        <color indexed="8"/>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8"/>
      </left>
      <right/>
      <top/>
      <bottom/>
      <diagonal/>
    </border>
    <border>
      <left style="medium">
        <color indexed="8"/>
      </left>
      <right/>
      <top style="thin">
        <color indexed="8"/>
      </top>
      <bottom/>
      <diagonal/>
    </border>
    <border>
      <left style="thin">
        <color indexed="8"/>
      </left>
      <right style="medium">
        <color indexed="64"/>
      </right>
      <top style="thin">
        <color indexed="8"/>
      </top>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top style="medium">
        <color indexed="8"/>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diagonal/>
    </border>
    <border>
      <left style="thin">
        <color indexed="8"/>
      </left>
      <right/>
      <top style="thin">
        <color indexed="8"/>
      </top>
      <bottom style="thin">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thin">
        <color indexed="8"/>
      </left>
      <right style="thin">
        <color indexed="64"/>
      </right>
      <top style="thin">
        <color indexed="8"/>
      </top>
      <bottom style="hair">
        <color indexed="8"/>
      </bottom>
      <diagonal/>
    </border>
    <border>
      <left/>
      <right style="thin">
        <color indexed="64"/>
      </right>
      <top style="thin">
        <color indexed="64"/>
      </top>
      <bottom/>
      <diagonal/>
    </border>
    <border>
      <left style="thin">
        <color indexed="8"/>
      </left>
      <right/>
      <top style="hair">
        <color indexed="8"/>
      </top>
      <bottom style="thin">
        <color indexed="8"/>
      </bottom>
      <diagonal/>
    </border>
    <border>
      <left/>
      <right/>
      <top style="hair">
        <color indexed="8"/>
      </top>
      <bottom style="thin">
        <color indexed="8"/>
      </bottom>
      <diagonal/>
    </border>
    <border>
      <left style="thin">
        <color indexed="8"/>
      </left>
      <right style="thin">
        <color indexed="64"/>
      </right>
      <top style="hair">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medium">
        <color indexed="64"/>
      </right>
      <top style="hair">
        <color indexed="8"/>
      </top>
      <bottom style="thin">
        <color indexed="8"/>
      </bottom>
      <diagonal/>
    </border>
    <border>
      <left style="thin">
        <color indexed="8"/>
      </left>
      <right style="thin">
        <color indexed="64"/>
      </right>
      <top style="thin">
        <color indexed="8"/>
      </top>
      <bottom/>
      <diagonal/>
    </border>
    <border>
      <left/>
      <right style="medium">
        <color indexed="64"/>
      </right>
      <top style="thin">
        <color indexed="8"/>
      </top>
      <bottom/>
      <diagonal/>
    </border>
    <border>
      <left/>
      <right style="thin">
        <color indexed="64"/>
      </right>
      <top/>
      <bottom/>
      <diagonal/>
    </border>
    <border>
      <left style="medium">
        <color indexed="8"/>
      </left>
      <right/>
      <top style="medium">
        <color indexed="8"/>
      </top>
      <bottom/>
      <diagonal/>
    </border>
    <border>
      <left/>
      <right style="thin">
        <color indexed="8"/>
      </right>
      <top style="thin">
        <color indexed="8"/>
      </top>
      <bottom style="thin">
        <color indexed="8"/>
      </bottom>
      <diagonal/>
    </border>
    <border diagonalUp="1" diagonalDown="1">
      <left style="thin">
        <color indexed="8"/>
      </left>
      <right style="thin">
        <color indexed="8"/>
      </right>
      <top style="thin">
        <color indexed="8"/>
      </top>
      <bottom style="thin">
        <color indexed="8"/>
      </bottom>
      <diagonal style="thin">
        <color indexed="8"/>
      </diagonal>
    </border>
    <border diagonalUp="1" diagonalDown="1">
      <left style="thin">
        <color indexed="8"/>
      </left>
      <right style="medium">
        <color indexed="8"/>
      </right>
      <top style="thin">
        <color indexed="8"/>
      </top>
      <bottom style="thin">
        <color indexed="8"/>
      </bottom>
      <diagonal style="thin">
        <color indexed="8"/>
      </diagonal>
    </border>
    <border>
      <left style="thin">
        <color indexed="64"/>
      </left>
      <right style="medium">
        <color indexed="64"/>
      </right>
      <top style="medium">
        <color indexed="64"/>
      </top>
      <bottom style="thin">
        <color indexed="64"/>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64"/>
      </bottom>
      <diagonal/>
    </border>
    <border>
      <left style="thin">
        <color indexed="64"/>
      </left>
      <right/>
      <top/>
      <bottom/>
      <diagonal/>
    </border>
    <border>
      <left style="medium">
        <color indexed="8"/>
      </left>
      <right/>
      <top style="medium">
        <color indexed="8"/>
      </top>
      <bottom style="medium">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
      <left style="thin">
        <color indexed="8"/>
      </left>
      <right style="medium">
        <color indexed="64"/>
      </right>
      <top/>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top style="medium">
        <color auto="1"/>
      </top>
      <bottom/>
      <diagonal/>
    </border>
    <border>
      <left/>
      <right style="medium">
        <color indexed="8"/>
      </right>
      <top style="medium">
        <color indexed="8"/>
      </top>
      <bottom/>
      <diagonal/>
    </border>
    <border>
      <left/>
      <right style="medium">
        <color indexed="8"/>
      </right>
      <top/>
      <bottom/>
      <diagonal/>
    </border>
    <border>
      <left/>
      <right style="medium">
        <color indexed="8"/>
      </right>
      <top/>
      <bottom style="thin">
        <color indexed="8"/>
      </bottom>
      <diagonal/>
    </border>
    <border>
      <left style="thin">
        <color indexed="64"/>
      </left>
      <right/>
      <top style="thin">
        <color indexed="8"/>
      </top>
      <bottom style="thin">
        <color indexed="8"/>
      </bottom>
      <diagonal/>
    </border>
    <border>
      <left/>
      <right/>
      <top style="thin">
        <color indexed="8"/>
      </top>
      <bottom style="thin">
        <color indexed="8"/>
      </bottom>
      <diagonal/>
    </border>
    <border>
      <left style="thin">
        <color indexed="64"/>
      </left>
      <right/>
      <top/>
      <bottom style="thin">
        <color indexed="8"/>
      </bottom>
      <diagonal/>
    </border>
    <border>
      <left/>
      <right style="medium">
        <color indexed="8"/>
      </right>
      <top style="thin">
        <color indexed="8"/>
      </top>
      <bottom style="thin">
        <color indexed="8"/>
      </bottom>
      <diagonal/>
    </border>
    <border>
      <left/>
      <right style="medium">
        <color indexed="8"/>
      </right>
      <top style="medium">
        <color indexed="8"/>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8"/>
      </left>
      <right style="thin">
        <color indexed="8"/>
      </right>
      <top style="thin">
        <color indexed="8"/>
      </top>
      <bottom style="thin">
        <color indexed="64"/>
      </bottom>
      <diagonal/>
    </border>
    <border>
      <left style="medium">
        <color indexed="8"/>
      </left>
      <right/>
      <top/>
      <bottom style="thin">
        <color indexed="64"/>
      </bottom>
      <diagonal/>
    </border>
    <border>
      <left style="thin">
        <color indexed="64"/>
      </left>
      <right style="medium">
        <color indexed="64"/>
      </right>
      <top/>
      <bottom style="thin">
        <color indexed="64"/>
      </bottom>
      <diagonal/>
    </border>
    <border>
      <left/>
      <right style="thin">
        <color indexed="8"/>
      </right>
      <top style="thin">
        <color indexed="8"/>
      </top>
      <bottom style="medium">
        <color indexed="64"/>
      </bottom>
      <diagonal/>
    </border>
    <border>
      <left style="medium">
        <color indexed="8"/>
      </left>
      <right style="thin">
        <color indexed="8"/>
      </right>
      <top style="medium">
        <color indexed="8"/>
      </top>
      <bottom/>
      <diagonal/>
    </border>
    <border>
      <left style="medium">
        <color indexed="8"/>
      </left>
      <right style="thin">
        <color indexed="8"/>
      </right>
      <top style="thin">
        <color indexed="8"/>
      </top>
      <bottom/>
      <diagonal/>
    </border>
    <border>
      <left style="medium">
        <color indexed="8"/>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medium">
        <color indexed="64"/>
      </right>
      <top style="thin">
        <color indexed="64"/>
      </top>
      <bottom style="thin">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style="thin">
        <color indexed="8"/>
      </left>
      <right style="medium">
        <color indexed="8"/>
      </right>
      <top/>
      <bottom/>
      <diagonal/>
    </border>
    <border>
      <left style="thin">
        <color indexed="8"/>
      </left>
      <right style="medium">
        <color indexed="8"/>
      </right>
      <top style="thin">
        <color indexed="8"/>
      </top>
      <bottom style="hair">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8"/>
      </bottom>
      <diagonal/>
    </border>
    <border>
      <left/>
      <right style="thin">
        <color indexed="64"/>
      </right>
      <top/>
      <bottom style="thin">
        <color indexed="8"/>
      </bottom>
      <diagonal/>
    </border>
    <border>
      <left style="thin">
        <color indexed="8"/>
      </left>
      <right/>
      <top style="thin">
        <color indexed="64"/>
      </top>
      <bottom/>
      <diagonal/>
    </border>
    <border>
      <left style="medium">
        <color indexed="8"/>
      </left>
      <right style="thin">
        <color indexed="64"/>
      </right>
      <top style="thin">
        <color indexed="8"/>
      </top>
      <bottom/>
      <diagonal/>
    </border>
    <border>
      <left style="medium">
        <color indexed="8"/>
      </left>
      <right style="thin">
        <color indexed="64"/>
      </right>
      <top/>
      <bottom style="thin">
        <color indexed="8"/>
      </bottom>
      <diagonal/>
    </border>
    <border>
      <left style="medium">
        <color indexed="8"/>
      </left>
      <right style="thin">
        <color indexed="8"/>
      </right>
      <top/>
      <bottom style="thin">
        <color indexed="64"/>
      </bottom>
      <diagonal/>
    </border>
    <border>
      <left style="medium">
        <color indexed="8"/>
      </left>
      <right/>
      <top/>
      <bottom style="medium">
        <color indexed="64"/>
      </bottom>
      <diagonal/>
    </border>
    <border>
      <left style="thin">
        <color indexed="8"/>
      </left>
      <right style="medium">
        <color indexed="8"/>
      </right>
      <top style="thin">
        <color indexed="8"/>
      </top>
      <bottom style="thin">
        <color indexed="8"/>
      </bottom>
      <diagonal/>
    </border>
    <border>
      <left/>
      <right style="medium">
        <color indexed="64"/>
      </right>
      <top style="medium">
        <color indexed="64"/>
      </top>
      <bottom style="thin">
        <color indexed="8"/>
      </bottom>
      <diagonal/>
    </border>
    <border>
      <left/>
      <right style="thin">
        <color indexed="8"/>
      </right>
      <top style="medium">
        <color indexed="64"/>
      </top>
      <bottom/>
      <diagonal/>
    </border>
    <border>
      <left/>
      <right style="thin">
        <color indexed="8"/>
      </right>
      <top style="thin">
        <color indexed="64"/>
      </top>
      <bottom style="thin">
        <color indexed="64"/>
      </bottom>
      <diagonal/>
    </border>
    <border>
      <left style="medium">
        <color indexed="64"/>
      </left>
      <right style="thin">
        <color indexed="8"/>
      </right>
      <top style="medium">
        <color indexed="8"/>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medium">
        <color indexed="64"/>
      </top>
      <bottom/>
      <diagonal/>
    </border>
    <border>
      <left style="thin">
        <color indexed="8"/>
      </left>
      <right/>
      <top style="medium">
        <color indexed="64"/>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style="thin">
        <color indexed="8"/>
      </left>
      <right style="thin">
        <color indexed="8"/>
      </right>
      <top style="thin">
        <color indexed="8"/>
      </top>
      <bottom/>
      <diagonal/>
    </border>
    <border>
      <left style="thin">
        <color indexed="8"/>
      </left>
      <right/>
      <top style="thin">
        <color indexed="64"/>
      </top>
      <bottom style="thin">
        <color indexed="64"/>
      </bottom>
      <diagonal/>
    </border>
    <border>
      <left style="thin">
        <color indexed="8"/>
      </left>
      <right/>
      <top style="thin">
        <color indexed="64"/>
      </top>
      <bottom style="thin">
        <color indexed="8"/>
      </bottom>
      <diagonal/>
    </border>
    <border>
      <left style="thin">
        <color indexed="8"/>
      </left>
      <right style="medium">
        <color indexed="8"/>
      </right>
      <top style="thin">
        <color indexed="8"/>
      </top>
      <bottom style="thin">
        <color indexed="64"/>
      </bottom>
      <diagonal/>
    </border>
    <border>
      <left style="thin">
        <color indexed="8"/>
      </left>
      <right style="hair">
        <color indexed="8"/>
      </right>
      <top/>
      <bottom/>
      <diagonal/>
    </border>
    <border>
      <left style="thin">
        <color indexed="8"/>
      </left>
      <right style="hair">
        <color indexed="8"/>
      </right>
      <top/>
      <bottom style="medium">
        <color indexed="8"/>
      </bottom>
      <diagonal/>
    </border>
    <border>
      <left style="thin">
        <color indexed="64"/>
      </left>
      <right style="medium">
        <color indexed="64"/>
      </right>
      <top style="thin">
        <color indexed="64"/>
      </top>
      <bottom style="medium">
        <color indexed="8"/>
      </bottom>
      <diagonal/>
    </border>
    <border>
      <left/>
      <right style="thin">
        <color indexed="8"/>
      </right>
      <top style="thin">
        <color indexed="8"/>
      </top>
      <bottom style="thin">
        <color indexed="64"/>
      </bottom>
      <diagonal/>
    </border>
    <border>
      <left style="thin">
        <color indexed="8"/>
      </left>
      <right style="hair">
        <color indexed="8"/>
      </right>
      <top style="medium">
        <color indexed="8"/>
      </top>
      <bottom/>
      <diagonal/>
    </border>
    <border>
      <left style="hair">
        <color indexed="8"/>
      </left>
      <right style="thin">
        <color indexed="64"/>
      </right>
      <top style="thin">
        <color indexed="64"/>
      </top>
      <bottom style="thin">
        <color indexed="64"/>
      </bottom>
      <diagonal/>
    </border>
    <border>
      <left/>
      <right/>
      <top style="medium">
        <color indexed="64"/>
      </top>
      <bottom style="medium">
        <color indexed="8"/>
      </bottom>
      <diagonal/>
    </border>
    <border>
      <left style="thin">
        <color indexed="64"/>
      </left>
      <right style="thin">
        <color indexed="64"/>
      </right>
      <top style="medium">
        <color indexed="64"/>
      </top>
      <bottom style="medium">
        <color indexed="8"/>
      </bottom>
      <diagonal/>
    </border>
    <border>
      <left style="thin">
        <color indexed="64"/>
      </left>
      <right style="medium">
        <color indexed="64"/>
      </right>
      <top style="medium">
        <color indexed="64"/>
      </top>
      <bottom style="medium">
        <color indexed="8"/>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8"/>
      </bottom>
      <diagonal/>
    </border>
    <border>
      <left/>
      <right style="medium">
        <color indexed="64"/>
      </right>
      <top style="medium">
        <color indexed="64"/>
      </top>
      <bottom style="medium">
        <color indexed="8"/>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8"/>
      </bottom>
      <diagonal style="thin">
        <color indexed="64"/>
      </diagonal>
    </border>
    <border diagonalUp="1" diagonalDown="1">
      <left style="thin">
        <color indexed="64"/>
      </left>
      <right/>
      <top style="thin">
        <color indexed="8"/>
      </top>
      <bottom/>
      <diagonal style="thin">
        <color indexed="64"/>
      </diagonal>
    </border>
    <border diagonalUp="1" diagonalDown="1">
      <left style="thin">
        <color indexed="8"/>
      </left>
      <right/>
      <top style="thin">
        <color indexed="8"/>
      </top>
      <bottom/>
      <diagonal style="thin">
        <color indexed="64"/>
      </diagonal>
    </border>
    <border diagonalUp="1" diagonalDown="1">
      <left style="thin">
        <color indexed="64"/>
      </left>
      <right/>
      <top style="thin">
        <color indexed="8"/>
      </top>
      <bottom style="thin">
        <color indexed="8"/>
      </bottom>
      <diagonal style="thin">
        <color indexed="64"/>
      </diagonal>
    </border>
    <border diagonalUp="1" diagonalDown="1">
      <left style="thin">
        <color indexed="8"/>
      </left>
      <right/>
      <top style="thin">
        <color indexed="8"/>
      </top>
      <bottom style="thin">
        <color indexed="8"/>
      </bottom>
      <diagonal style="thin">
        <color indexed="64"/>
      </diagonal>
    </border>
    <border diagonalUp="1" diagonalDown="1">
      <left style="thin">
        <color indexed="8"/>
      </left>
      <right style="thin">
        <color indexed="8"/>
      </right>
      <top style="thin">
        <color indexed="8"/>
      </top>
      <bottom/>
      <diagonal style="thin">
        <color indexed="8"/>
      </diagonal>
    </border>
    <border diagonalUp="1" diagonalDown="1">
      <left style="thin">
        <color indexed="8"/>
      </left>
      <right style="thin">
        <color indexed="8"/>
      </right>
      <top style="thin">
        <color indexed="8"/>
      </top>
      <bottom style="medium">
        <color indexed="64"/>
      </bottom>
      <diagonal style="thin">
        <color indexed="8"/>
      </diagonal>
    </border>
    <border>
      <left/>
      <right style="medium">
        <color indexed="64"/>
      </right>
      <top/>
      <bottom style="thin">
        <color indexed="8"/>
      </bottom>
      <diagonal/>
    </border>
    <border>
      <left/>
      <right style="medium">
        <color indexed="64"/>
      </right>
      <top/>
      <bottom style="medium">
        <color indexed="8"/>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diagonalUp="1" diagonalDown="1">
      <left style="thin">
        <color indexed="8"/>
      </left>
      <right/>
      <top style="thin">
        <color indexed="8"/>
      </top>
      <bottom/>
      <diagonal style="thin">
        <color indexed="8"/>
      </diagonal>
    </border>
    <border>
      <left/>
      <right style="medium">
        <color indexed="8"/>
      </right>
      <top style="thin">
        <color indexed="8"/>
      </top>
      <bottom/>
      <diagonal/>
    </border>
    <border>
      <left style="thin">
        <color indexed="8"/>
      </left>
      <right style="thin">
        <color indexed="8"/>
      </right>
      <top style="thin">
        <color indexed="8"/>
      </top>
      <bottom style="medium">
        <color indexed="8"/>
      </bottom>
      <diagonal/>
    </border>
    <border>
      <left style="hair">
        <color indexed="8"/>
      </left>
      <right style="thin">
        <color indexed="8"/>
      </right>
      <top/>
      <bottom/>
      <diagonal/>
    </border>
    <border>
      <left style="hair">
        <color indexed="8"/>
      </left>
      <right style="thin">
        <color indexed="8"/>
      </right>
      <top/>
      <bottom style="thin">
        <color indexed="8"/>
      </bottom>
      <diagonal/>
    </border>
    <border diagonalUp="1" diagonalDown="1">
      <left style="thin">
        <color indexed="8"/>
      </left>
      <right/>
      <top style="thin">
        <color indexed="8"/>
      </top>
      <bottom style="medium">
        <color indexed="64"/>
      </bottom>
      <diagonal style="thin">
        <color indexed="8"/>
      </diagonal>
    </border>
    <border>
      <left style="thin">
        <color indexed="8"/>
      </left>
      <right style="thin">
        <color indexed="64"/>
      </right>
      <top style="thin">
        <color indexed="8"/>
      </top>
      <bottom style="medium">
        <color indexed="8"/>
      </bottom>
      <diagonal/>
    </border>
    <border diagonalUp="1" diagonalDown="1">
      <left style="thin">
        <color indexed="8"/>
      </left>
      <right style="thin">
        <color indexed="8"/>
      </right>
      <top style="thin">
        <color indexed="8"/>
      </top>
      <bottom style="thin">
        <color indexed="64"/>
      </bottom>
      <diagonal style="thin">
        <color indexed="8"/>
      </diagonal>
    </border>
    <border diagonalUp="1" diagonalDown="1">
      <left style="thin">
        <color indexed="8"/>
      </left>
      <right/>
      <top style="thin">
        <color indexed="8"/>
      </top>
      <bottom style="thin">
        <color indexed="64"/>
      </bottom>
      <diagonal style="thin">
        <color indexed="8"/>
      </diagonal>
    </border>
    <border>
      <left style="thin">
        <color indexed="64"/>
      </left>
      <right style="medium">
        <color indexed="64"/>
      </right>
      <top style="thin">
        <color indexed="8"/>
      </top>
      <bottom style="thin">
        <color indexed="8"/>
      </bottom>
      <diagonal/>
    </border>
    <border>
      <left style="medium">
        <color indexed="64"/>
      </left>
      <right style="thin">
        <color indexed="64"/>
      </right>
      <top style="thin">
        <color indexed="8"/>
      </top>
      <bottom style="thin">
        <color indexed="8"/>
      </bottom>
      <diagonal/>
    </border>
    <border>
      <left/>
      <right style="thin">
        <color indexed="8"/>
      </right>
      <top style="thin">
        <color indexed="8"/>
      </top>
      <bottom style="medium">
        <color indexed="8"/>
      </bottom>
      <diagonal/>
    </border>
    <border diagonalUp="1" diagonalDown="1">
      <left style="thin">
        <color indexed="8"/>
      </left>
      <right style="thin">
        <color indexed="8"/>
      </right>
      <top/>
      <bottom style="thin">
        <color indexed="8"/>
      </bottom>
      <diagonal style="thin">
        <color indexed="8"/>
      </diagonal>
    </border>
    <border>
      <left/>
      <right style="thin">
        <color indexed="64"/>
      </right>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hair">
        <color indexed="8"/>
      </bottom>
      <diagonal/>
    </border>
  </borders>
  <cellStyleXfs count="5">
    <xf numFmtId="0" fontId="0" fillId="0" borderId="0"/>
    <xf numFmtId="0" fontId="3" fillId="0" borderId="0"/>
    <xf numFmtId="0" fontId="21" fillId="0" borderId="0" applyNumberFormat="0" applyFill="0" applyBorder="0" applyAlignment="0" applyProtection="0">
      <alignment vertical="top"/>
      <protection locked="0"/>
    </xf>
    <xf numFmtId="173" fontId="12" fillId="7" borderId="2" applyFont="0" applyFill="0" applyBorder="0" applyAlignment="0" applyProtection="0">
      <alignment horizontal="center" vertical="center"/>
    </xf>
    <xf numFmtId="9" fontId="9" fillId="0" borderId="0" applyFont="0" applyFill="0" applyBorder="0" applyAlignment="0" applyProtection="0"/>
  </cellStyleXfs>
  <cellXfs count="905">
    <xf numFmtId="0" fontId="0" fillId="0" borderId="0" xfId="0"/>
    <xf numFmtId="164" fontId="3" fillId="0" borderId="0" xfId="1" applyNumberFormat="1" applyFont="1" applyAlignment="1" applyProtection="1">
      <alignment horizontal="center"/>
    </xf>
    <xf numFmtId="49" fontId="3" fillId="0" borderId="0" xfId="1" applyNumberFormat="1" applyFont="1" applyAlignment="1" applyProtection="1">
      <alignment horizontal="center"/>
    </xf>
    <xf numFmtId="0" fontId="3" fillId="0" borderId="0" xfId="1" applyNumberFormat="1" applyFont="1" applyAlignment="1" applyProtection="1">
      <alignment horizontal="center"/>
    </xf>
    <xf numFmtId="0" fontId="16" fillId="0" borderId="9" xfId="1" applyNumberFormat="1" applyFont="1" applyBorder="1" applyAlignment="1" applyProtection="1">
      <alignment horizontal="left" vertical="center"/>
    </xf>
    <xf numFmtId="167" fontId="11" fillId="0" borderId="0" xfId="1" applyNumberFormat="1" applyFont="1" applyBorder="1" applyAlignment="1" applyProtection="1">
      <alignment horizontal="left" vertical="center"/>
    </xf>
    <xf numFmtId="0" fontId="16" fillId="0" borderId="12" xfId="1" applyNumberFormat="1" applyFont="1" applyBorder="1" applyAlignment="1" applyProtection="1">
      <alignment horizontal="left" vertical="center"/>
    </xf>
    <xf numFmtId="0" fontId="16" fillId="0" borderId="15" xfId="1" applyNumberFormat="1" applyFont="1" applyBorder="1" applyAlignment="1" applyProtection="1">
      <alignment vertical="center"/>
    </xf>
    <xf numFmtId="167" fontId="11" fillId="0" borderId="16" xfId="1" applyNumberFormat="1" applyFont="1" applyBorder="1" applyAlignment="1" applyProtection="1">
      <alignment vertical="center"/>
    </xf>
    <xf numFmtId="0" fontId="16" fillId="0" borderId="17" xfId="1" applyNumberFormat="1" applyFont="1" applyBorder="1" applyAlignment="1" applyProtection="1">
      <alignment horizontal="left" vertical="center"/>
    </xf>
    <xf numFmtId="168" fontId="11" fillId="0" borderId="22" xfId="1" applyNumberFormat="1" applyFont="1" applyFill="1" applyBorder="1" applyAlignment="1" applyProtection="1">
      <alignment horizontal="left" vertical="center"/>
    </xf>
    <xf numFmtId="0" fontId="16" fillId="0" borderId="2" xfId="1" applyNumberFormat="1" applyFont="1" applyBorder="1" applyAlignment="1" applyProtection="1">
      <alignment vertical="center"/>
    </xf>
    <xf numFmtId="167" fontId="11" fillId="0" borderId="23" xfId="1" applyNumberFormat="1" applyFont="1" applyBorder="1" applyAlignment="1" applyProtection="1">
      <alignment vertical="center"/>
    </xf>
    <xf numFmtId="0" fontId="12" fillId="0" borderId="24" xfId="1" applyNumberFormat="1" applyFont="1" applyFill="1" applyBorder="1" applyAlignment="1" applyProtection="1">
      <alignment horizontal="left" vertical="center"/>
    </xf>
    <xf numFmtId="0" fontId="16" fillId="0" borderId="25" xfId="1" applyNumberFormat="1" applyFont="1" applyBorder="1" applyAlignment="1" applyProtection="1">
      <alignment horizontal="left" vertical="center"/>
    </xf>
    <xf numFmtId="0" fontId="16" fillId="0" borderId="27" xfId="1" applyNumberFormat="1" applyFont="1" applyBorder="1" applyAlignment="1" applyProtection="1">
      <alignment vertical="center"/>
    </xf>
    <xf numFmtId="0" fontId="16" fillId="0" borderId="4" xfId="1" applyNumberFormat="1" applyFont="1" applyBorder="1" applyAlignment="1" applyProtection="1">
      <alignment horizontal="left" vertical="center"/>
    </xf>
    <xf numFmtId="0" fontId="16" fillId="0" borderId="28" xfId="1" applyNumberFormat="1" applyFont="1" applyBorder="1" applyAlignment="1" applyProtection="1">
      <alignment vertical="center"/>
    </xf>
    <xf numFmtId="167" fontId="11" fillId="0" borderId="29" xfId="1" applyNumberFormat="1" applyFont="1" applyBorder="1" applyAlignment="1" applyProtection="1">
      <alignment vertical="center"/>
    </xf>
    <xf numFmtId="0" fontId="12" fillId="0" borderId="0" xfId="1" applyNumberFormat="1" applyFont="1" applyFill="1" applyBorder="1" applyAlignment="1" applyProtection="1">
      <alignment horizontal="left" vertical="center"/>
    </xf>
    <xf numFmtId="0" fontId="16" fillId="0" borderId="0" xfId="1" applyNumberFormat="1" applyFont="1" applyBorder="1" applyAlignment="1" applyProtection="1">
      <alignment horizontal="left" vertical="center"/>
    </xf>
    <xf numFmtId="0" fontId="15" fillId="0" borderId="9" xfId="1" applyNumberFormat="1" applyFont="1" applyBorder="1" applyAlignment="1" applyProtection="1">
      <alignment vertical="center"/>
    </xf>
    <xf numFmtId="0" fontId="15" fillId="0" borderId="32" xfId="1" applyNumberFormat="1" applyFont="1" applyBorder="1" applyAlignment="1" applyProtection="1">
      <alignment vertical="center"/>
    </xf>
    <xf numFmtId="0" fontId="12" fillId="0" borderId="32" xfId="1" applyNumberFormat="1" applyFont="1" applyBorder="1" applyAlignment="1" applyProtection="1">
      <alignment vertical="center"/>
    </xf>
    <xf numFmtId="0" fontId="17" fillId="0" borderId="32" xfId="1" applyNumberFormat="1" applyFont="1" applyBorder="1" applyAlignment="1" applyProtection="1">
      <alignment vertical="center"/>
    </xf>
    <xf numFmtId="167" fontId="17" fillId="0" borderId="32" xfId="1" applyNumberFormat="1" applyFont="1" applyBorder="1" applyAlignment="1" applyProtection="1">
      <alignment horizontal="left" vertical="center"/>
    </xf>
    <xf numFmtId="0" fontId="18" fillId="0" borderId="32" xfId="1" applyNumberFormat="1" applyFont="1" applyBorder="1" applyAlignment="1" applyProtection="1">
      <alignment vertical="center"/>
    </xf>
    <xf numFmtId="0" fontId="18" fillId="0" borderId="33" xfId="1" applyNumberFormat="1" applyFont="1" applyBorder="1" applyAlignment="1" applyProtection="1">
      <alignment vertical="center"/>
    </xf>
    <xf numFmtId="0" fontId="11" fillId="0" borderId="4" xfId="1" applyNumberFormat="1" applyFont="1" applyBorder="1" applyAlignment="1" applyProtection="1">
      <alignment horizontal="left" vertical="center"/>
    </xf>
    <xf numFmtId="0" fontId="17" fillId="4" borderId="4" xfId="1" applyNumberFormat="1" applyFont="1" applyFill="1" applyBorder="1" applyAlignment="1" applyProtection="1">
      <alignment vertical="center"/>
    </xf>
    <xf numFmtId="0" fontId="11" fillId="0" borderId="36" xfId="1" applyNumberFormat="1" applyFont="1" applyBorder="1" applyAlignment="1" applyProtection="1">
      <alignment horizontal="left" vertical="center"/>
    </xf>
    <xf numFmtId="0" fontId="11" fillId="0" borderId="0" xfId="1" applyNumberFormat="1" applyFont="1" applyFill="1" applyBorder="1" applyAlignment="1" applyProtection="1">
      <alignment horizontal="left" vertical="center"/>
    </xf>
    <xf numFmtId="0" fontId="17" fillId="0" borderId="0" xfId="1" applyNumberFormat="1" applyFont="1" applyFill="1" applyBorder="1" applyAlignment="1" applyProtection="1">
      <alignment vertical="center"/>
    </xf>
    <xf numFmtId="0" fontId="12" fillId="0" borderId="15" xfId="1" applyNumberFormat="1" applyFont="1" applyBorder="1" applyAlignment="1" applyProtection="1">
      <alignment vertical="center"/>
    </xf>
    <xf numFmtId="0" fontId="12" fillId="0" borderId="15" xfId="1" applyNumberFormat="1" applyFont="1" applyBorder="1" applyAlignment="1" applyProtection="1">
      <alignment horizontal="center" vertical="center"/>
    </xf>
    <xf numFmtId="0" fontId="11" fillId="0" borderId="25" xfId="1" applyNumberFormat="1" applyFont="1" applyFill="1" applyBorder="1" applyAlignment="1" applyProtection="1">
      <alignment horizontal="center" vertical="center"/>
    </xf>
    <xf numFmtId="0" fontId="11" fillId="0" borderId="15" xfId="1" applyNumberFormat="1" applyFont="1" applyBorder="1" applyAlignment="1" applyProtection="1">
      <alignment horizontal="center" vertical="center"/>
    </xf>
    <xf numFmtId="0" fontId="11" fillId="0" borderId="0" xfId="1" applyNumberFormat="1" applyFont="1" applyBorder="1" applyAlignment="1" applyProtection="1">
      <alignment vertical="center"/>
    </xf>
    <xf numFmtId="0" fontId="11" fillId="7" borderId="15" xfId="1" applyNumberFormat="1" applyFont="1" applyFill="1" applyBorder="1" applyAlignment="1" applyProtection="1">
      <alignment horizontal="center" vertical="center"/>
    </xf>
    <xf numFmtId="0" fontId="15" fillId="0" borderId="15" xfId="1" applyNumberFormat="1" applyFont="1" applyBorder="1" applyAlignment="1" applyProtection="1">
      <alignment vertical="center"/>
    </xf>
    <xf numFmtId="0" fontId="22" fillId="0" borderId="15" xfId="1" applyNumberFormat="1" applyFont="1" applyBorder="1" applyAlignment="1" applyProtection="1">
      <alignment horizontal="center" vertical="center"/>
    </xf>
    <xf numFmtId="0" fontId="15" fillId="0" borderId="15" xfId="1" applyNumberFormat="1" applyFont="1" applyBorder="1" applyAlignment="1" applyProtection="1">
      <alignment horizontal="center" vertical="center"/>
    </xf>
    <xf numFmtId="0" fontId="11" fillId="0" borderId="0" xfId="1" applyNumberFormat="1" applyFont="1" applyBorder="1" applyAlignment="1" applyProtection="1">
      <alignment horizontal="center"/>
    </xf>
    <xf numFmtId="0" fontId="12" fillId="0" borderId="0" xfId="1" applyNumberFormat="1" applyFont="1" applyBorder="1" applyAlignment="1" applyProtection="1">
      <alignment vertical="center"/>
    </xf>
    <xf numFmtId="167" fontId="11" fillId="7" borderId="15" xfId="1" applyNumberFormat="1" applyFont="1" applyFill="1" applyBorder="1" applyAlignment="1" applyProtection="1">
      <alignment horizontal="center" vertical="center"/>
    </xf>
    <xf numFmtId="0" fontId="11" fillId="0" borderId="2" xfId="1" applyNumberFormat="1" applyFont="1" applyBorder="1" applyAlignment="1" applyProtection="1">
      <alignment horizontal="center" vertical="center"/>
    </xf>
    <xf numFmtId="0" fontId="11" fillId="0" borderId="16" xfId="1" applyNumberFormat="1" applyFont="1" applyBorder="1" applyAlignment="1" applyProtection="1">
      <alignment horizontal="center" vertical="center"/>
    </xf>
    <xf numFmtId="0" fontId="11" fillId="0" borderId="43" xfId="1" applyNumberFormat="1" applyFont="1" applyBorder="1" applyAlignment="1" applyProtection="1">
      <alignment horizontal="center" vertical="center"/>
    </xf>
    <xf numFmtId="0" fontId="12" fillId="8" borderId="15" xfId="1" applyNumberFormat="1" applyFont="1" applyFill="1" applyBorder="1" applyAlignment="1" applyProtection="1">
      <alignment horizontal="center" vertical="center"/>
    </xf>
    <xf numFmtId="167" fontId="11" fillId="0" borderId="15" xfId="1" applyNumberFormat="1" applyFont="1" applyBorder="1" applyAlignment="1" applyProtection="1">
      <alignment horizontal="center" vertical="center"/>
    </xf>
    <xf numFmtId="167" fontId="11" fillId="0" borderId="2" xfId="1" applyNumberFormat="1" applyFont="1" applyBorder="1" applyAlignment="1" applyProtection="1">
      <alignment horizontal="center" vertical="center"/>
    </xf>
    <xf numFmtId="167" fontId="11" fillId="0" borderId="43" xfId="1" applyNumberFormat="1" applyFont="1" applyBorder="1" applyAlignment="1" applyProtection="1">
      <alignment horizontal="center" vertical="center"/>
    </xf>
    <xf numFmtId="0" fontId="12" fillId="0" borderId="15" xfId="1" applyNumberFormat="1" applyFont="1" applyBorder="1" applyAlignment="1" applyProtection="1">
      <alignment horizontal="left" vertical="center"/>
    </xf>
    <xf numFmtId="0" fontId="11" fillId="0" borderId="16" xfId="1" applyNumberFormat="1" applyFont="1" applyBorder="1" applyAlignment="1" applyProtection="1">
      <alignment horizontal="right" vertical="center"/>
    </xf>
    <xf numFmtId="0" fontId="12" fillId="0" borderId="16" xfId="1" applyNumberFormat="1" applyFont="1" applyBorder="1" applyAlignment="1" applyProtection="1">
      <alignment vertical="center"/>
    </xf>
    <xf numFmtId="0" fontId="15" fillId="0" borderId="52" xfId="1" applyNumberFormat="1" applyFont="1" applyBorder="1" applyAlignment="1" applyProtection="1">
      <alignment vertical="center"/>
    </xf>
    <xf numFmtId="0" fontId="12" fillId="0" borderId="53" xfId="1" applyNumberFormat="1" applyFont="1" applyBorder="1" applyAlignment="1" applyProtection="1">
      <alignment vertical="center"/>
    </xf>
    <xf numFmtId="167" fontId="12" fillId="0" borderId="19" xfId="1" applyNumberFormat="1" applyFont="1" applyFill="1" applyBorder="1" applyAlignment="1" applyProtection="1">
      <alignment horizontal="center" vertical="center"/>
    </xf>
    <xf numFmtId="167" fontId="12" fillId="0" borderId="20" xfId="1" applyNumberFormat="1" applyFont="1" applyFill="1" applyBorder="1" applyAlignment="1" applyProtection="1">
      <alignment horizontal="center" vertical="center"/>
    </xf>
    <xf numFmtId="167" fontId="12" fillId="0" borderId="55" xfId="1" applyNumberFormat="1" applyFont="1" applyFill="1" applyBorder="1" applyAlignment="1" applyProtection="1">
      <alignment horizontal="center" vertical="center"/>
    </xf>
    <xf numFmtId="0" fontId="12" fillId="0" borderId="16" xfId="1" applyNumberFormat="1" applyFont="1" applyBorder="1" applyAlignment="1" applyProtection="1">
      <alignment horizontal="center" vertical="center"/>
    </xf>
    <xf numFmtId="0" fontId="12" fillId="0" borderId="9" xfId="1" applyNumberFormat="1" applyFont="1" applyBorder="1" applyAlignment="1" applyProtection="1">
      <alignment horizontal="left" vertical="center"/>
    </xf>
    <xf numFmtId="0" fontId="11" fillId="0" borderId="0" xfId="1" applyNumberFormat="1" applyFont="1" applyBorder="1" applyAlignment="1" applyProtection="1">
      <alignment horizontal="right" vertical="center"/>
    </xf>
    <xf numFmtId="0" fontId="15" fillId="0" borderId="56" xfId="1" applyNumberFormat="1" applyFont="1" applyBorder="1" applyAlignment="1" applyProtection="1">
      <alignment vertical="center"/>
    </xf>
    <xf numFmtId="0" fontId="12" fillId="0" borderId="57" xfId="1" applyNumberFormat="1" applyFont="1" applyBorder="1" applyAlignment="1" applyProtection="1">
      <alignment vertical="center"/>
    </xf>
    <xf numFmtId="167" fontId="12" fillId="0" borderId="59" xfId="1" applyNumberFormat="1" applyFont="1" applyFill="1" applyBorder="1" applyAlignment="1" applyProtection="1">
      <alignment horizontal="center" vertical="center"/>
    </xf>
    <xf numFmtId="167" fontId="12" fillId="0" borderId="60" xfId="1" applyNumberFormat="1" applyFont="1" applyFill="1" applyBorder="1" applyAlignment="1" applyProtection="1">
      <alignment horizontal="center" vertical="center"/>
    </xf>
    <xf numFmtId="167" fontId="12" fillId="0" borderId="61" xfId="1" applyNumberFormat="1" applyFont="1" applyFill="1" applyBorder="1" applyAlignment="1" applyProtection="1">
      <alignment horizontal="center" vertical="center"/>
    </xf>
    <xf numFmtId="0" fontId="12" fillId="0" borderId="0" xfId="1" applyNumberFormat="1" applyFont="1" applyBorder="1" applyAlignment="1" applyProtection="1">
      <alignment horizontal="center" vertical="center"/>
    </xf>
    <xf numFmtId="0" fontId="11" fillId="0" borderId="20" xfId="1" applyNumberFormat="1" applyFont="1" applyBorder="1" applyAlignment="1" applyProtection="1">
      <alignment vertical="center"/>
    </xf>
    <xf numFmtId="169" fontId="11" fillId="0" borderId="55" xfId="1" applyNumberFormat="1" applyFont="1" applyBorder="1" applyAlignment="1" applyProtection="1">
      <alignment horizontal="left" vertical="center"/>
    </xf>
    <xf numFmtId="167" fontId="12" fillId="0" borderId="0" xfId="1" applyNumberFormat="1" applyFont="1" applyFill="1" applyBorder="1" applyAlignment="1" applyProtection="1">
      <alignment horizontal="center" vertical="center"/>
    </xf>
    <xf numFmtId="0" fontId="12" fillId="0" borderId="65" xfId="1" applyNumberFormat="1" applyFont="1" applyBorder="1" applyAlignment="1" applyProtection="1">
      <alignment vertical="center"/>
    </xf>
    <xf numFmtId="169" fontId="11" fillId="0" borderId="65" xfId="1" applyNumberFormat="1" applyFont="1" applyBorder="1" applyAlignment="1" applyProtection="1">
      <alignment horizontal="left" vertical="center"/>
    </xf>
    <xf numFmtId="0" fontId="11" fillId="0" borderId="60" xfId="1" applyNumberFormat="1" applyFont="1" applyBorder="1" applyAlignment="1" applyProtection="1">
      <alignment vertical="center"/>
    </xf>
    <xf numFmtId="169" fontId="11" fillId="0" borderId="61" xfId="1" applyNumberFormat="1" applyFont="1" applyBorder="1" applyAlignment="1" applyProtection="1">
      <alignment horizontal="left" vertical="center"/>
    </xf>
    <xf numFmtId="167" fontId="12" fillId="0" borderId="16" xfId="1" applyNumberFormat="1" applyFont="1" applyBorder="1" applyAlignment="1" applyProtection="1">
      <alignment vertical="center"/>
    </xf>
    <xf numFmtId="167" fontId="12" fillId="0" borderId="0" xfId="1" applyNumberFormat="1" applyFont="1" applyBorder="1" applyAlignment="1" applyProtection="1">
      <alignment vertical="center"/>
    </xf>
    <xf numFmtId="167" fontId="12" fillId="0" borderId="64" xfId="1" applyNumberFormat="1" applyFont="1" applyBorder="1" applyAlignment="1" applyProtection="1">
      <alignment vertical="center"/>
    </xf>
    <xf numFmtId="0" fontId="12" fillId="0" borderId="35" xfId="1" applyNumberFormat="1" applyFont="1" applyBorder="1" applyAlignment="1" applyProtection="1">
      <alignment vertical="center"/>
    </xf>
    <xf numFmtId="0" fontId="11" fillId="0" borderId="4" xfId="1" applyNumberFormat="1" applyFont="1" applyBorder="1" applyAlignment="1" applyProtection="1">
      <alignment horizontal="right" vertical="center"/>
    </xf>
    <xf numFmtId="0" fontId="12" fillId="0" borderId="4" xfId="1" applyNumberFormat="1" applyFont="1" applyBorder="1" applyAlignment="1" applyProtection="1">
      <alignment vertical="center"/>
    </xf>
    <xf numFmtId="167" fontId="12" fillId="0" borderId="4" xfId="1" applyNumberFormat="1" applyFont="1" applyBorder="1" applyAlignment="1" applyProtection="1">
      <alignment vertical="center"/>
    </xf>
    <xf numFmtId="167" fontId="12" fillId="0" borderId="36" xfId="1" applyNumberFormat="1" applyFont="1" applyBorder="1" applyAlignment="1" applyProtection="1">
      <alignment vertical="center"/>
    </xf>
    <xf numFmtId="0" fontId="6" fillId="0" borderId="4" xfId="1" applyNumberFormat="1" applyFont="1" applyBorder="1" applyAlignment="1" applyProtection="1"/>
    <xf numFmtId="0" fontId="12" fillId="0" borderId="0" xfId="1" applyNumberFormat="1" applyFont="1" applyAlignment="1" applyProtection="1"/>
    <xf numFmtId="0" fontId="14" fillId="0" borderId="0" xfId="1" applyNumberFormat="1" applyFont="1" applyAlignment="1" applyProtection="1">
      <alignment horizontal="centerContinuous"/>
    </xf>
    <xf numFmtId="0" fontId="11" fillId="0" borderId="41" xfId="1" applyNumberFormat="1" applyFont="1" applyBorder="1" applyAlignment="1" applyProtection="1">
      <alignment horizontal="left" vertical="center"/>
    </xf>
    <xf numFmtId="0" fontId="11" fillId="0" borderId="0" xfId="1" applyNumberFormat="1" applyFont="1" applyBorder="1" applyAlignment="1" applyProtection="1"/>
    <xf numFmtId="0" fontId="22" fillId="0" borderId="0" xfId="1" applyNumberFormat="1" applyFont="1" applyBorder="1" applyAlignment="1" applyProtection="1">
      <alignment horizontal="center" vertical="center"/>
    </xf>
    <xf numFmtId="3" fontId="11" fillId="8" borderId="0" xfId="1" applyNumberFormat="1" applyFont="1" applyFill="1" applyBorder="1" applyAlignment="1" applyProtection="1">
      <alignment horizontal="center" vertical="center"/>
    </xf>
    <xf numFmtId="0" fontId="15" fillId="0" borderId="41" xfId="1" applyNumberFormat="1" applyFont="1" applyBorder="1" applyAlignment="1" applyProtection="1">
      <alignment horizontal="center" vertical="center"/>
    </xf>
    <xf numFmtId="0" fontId="23" fillId="0" borderId="0" xfId="1" applyNumberFormat="1" applyFont="1" applyAlignment="1" applyProtection="1">
      <alignment horizontal="center" vertical="center"/>
    </xf>
    <xf numFmtId="0" fontId="1" fillId="8" borderId="0" xfId="1" applyNumberFormat="1" applyFont="1" applyFill="1" applyAlignment="1" applyProtection="1">
      <alignment horizontal="center" vertical="center"/>
    </xf>
    <xf numFmtId="0" fontId="11" fillId="0" borderId="0" xfId="1" applyNumberFormat="1" applyFont="1" applyAlignment="1" applyProtection="1">
      <alignment horizontal="right" vertical="center"/>
    </xf>
    <xf numFmtId="14" fontId="11" fillId="0" borderId="0" xfId="1" applyNumberFormat="1" applyFont="1" applyAlignment="1" applyProtection="1">
      <alignment horizontal="center" vertical="center"/>
    </xf>
    <xf numFmtId="0" fontId="12" fillId="0" borderId="42" xfId="1" applyNumberFormat="1" applyFont="1" applyBorder="1" applyAlignment="1" applyProtection="1">
      <alignment horizontal="center"/>
    </xf>
    <xf numFmtId="0" fontId="12" fillId="0" borderId="15" xfId="1" applyNumberFormat="1" applyFont="1" applyBorder="1" applyAlignment="1" applyProtection="1">
      <alignment horizontal="right"/>
    </xf>
    <xf numFmtId="0" fontId="12" fillId="0" borderId="16" xfId="1" applyNumberFormat="1" applyFont="1" applyBorder="1" applyAlignment="1" applyProtection="1">
      <alignment horizontal="left" vertical="center"/>
    </xf>
    <xf numFmtId="0" fontId="12" fillId="0" borderId="16" xfId="1" applyNumberFormat="1" applyFont="1" applyBorder="1" applyAlignment="1" applyProtection="1">
      <alignment horizontal="center"/>
    </xf>
    <xf numFmtId="0" fontId="12" fillId="0" borderId="9" xfId="1" applyNumberFormat="1" applyFont="1" applyBorder="1" applyAlignment="1" applyProtection="1">
      <alignment horizontal="center"/>
    </xf>
    <xf numFmtId="0" fontId="12" fillId="0" borderId="0" xfId="1" applyNumberFormat="1" applyFont="1" applyAlignment="1" applyProtection="1">
      <alignment horizontal="center" vertical="center"/>
    </xf>
    <xf numFmtId="0" fontId="12" fillId="0" borderId="0" xfId="1" applyNumberFormat="1" applyFont="1" applyAlignment="1" applyProtection="1">
      <alignment horizontal="center"/>
    </xf>
    <xf numFmtId="0" fontId="12" fillId="0" borderId="9" xfId="1" applyNumberFormat="1" applyFont="1" applyBorder="1" applyAlignment="1" applyProtection="1">
      <alignment horizontal="center" vertical="center"/>
    </xf>
    <xf numFmtId="0" fontId="12" fillId="8" borderId="9" xfId="1" applyNumberFormat="1" applyFont="1" applyFill="1" applyBorder="1" applyAlignment="1" applyProtection="1">
      <alignment horizontal="center" vertical="center"/>
    </xf>
    <xf numFmtId="0" fontId="12" fillId="0" borderId="66" xfId="1" applyNumberFormat="1" applyFont="1" applyBorder="1" applyAlignment="1" applyProtection="1">
      <alignment horizontal="center"/>
    </xf>
    <xf numFmtId="0" fontId="15" fillId="0" borderId="46" xfId="1" applyNumberFormat="1" applyFont="1" applyBorder="1" applyAlignment="1" applyProtection="1">
      <alignment horizontal="left"/>
    </xf>
    <xf numFmtId="0" fontId="15" fillId="0" borderId="49" xfId="1" applyNumberFormat="1" applyFont="1" applyBorder="1" applyAlignment="1" applyProtection="1">
      <alignment horizontal="left"/>
    </xf>
    <xf numFmtId="0" fontId="12" fillId="0" borderId="47" xfId="1" applyNumberFormat="1" applyFont="1" applyBorder="1" applyAlignment="1" applyProtection="1">
      <alignment horizontal="center"/>
    </xf>
    <xf numFmtId="0" fontId="24" fillId="0" borderId="15" xfId="1" applyNumberFormat="1" applyFont="1" applyBorder="1" applyAlignment="1" applyProtection="1">
      <alignment vertical="center"/>
    </xf>
    <xf numFmtId="0" fontId="15" fillId="0" borderId="9" xfId="1" applyNumberFormat="1" applyFont="1" applyBorder="1" applyAlignment="1" applyProtection="1">
      <alignment horizontal="center" vertical="center"/>
    </xf>
    <xf numFmtId="0" fontId="12" fillId="0" borderId="9" xfId="1" applyNumberFormat="1" applyFont="1" applyBorder="1" applyAlignment="1" applyProtection="1">
      <alignment horizontal="center" vertical="center" textRotation="90"/>
    </xf>
    <xf numFmtId="0" fontId="15" fillId="0" borderId="46" xfId="1" applyNumberFormat="1" applyFont="1" applyBorder="1" applyAlignment="1" applyProtection="1">
      <alignment horizontal="center"/>
    </xf>
    <xf numFmtId="0" fontId="11" fillId="0" borderId="47" xfId="1" applyNumberFormat="1" applyFont="1" applyBorder="1" applyAlignment="1" applyProtection="1">
      <alignment horizontal="center"/>
    </xf>
    <xf numFmtId="0" fontId="12" fillId="0" borderId="15" xfId="1" applyNumberFormat="1" applyFont="1" applyBorder="1" applyAlignment="1" applyProtection="1">
      <alignment horizontal="center" vertical="center" textRotation="90"/>
    </xf>
    <xf numFmtId="0" fontId="12" fillId="0" borderId="9" xfId="1" applyNumberFormat="1" applyFont="1" applyBorder="1" applyAlignment="1" applyProtection="1"/>
    <xf numFmtId="0" fontId="15" fillId="0" borderId="16" xfId="1" applyNumberFormat="1" applyFont="1" applyBorder="1" applyAlignment="1" applyProtection="1">
      <alignment horizontal="left" vertical="center"/>
    </xf>
    <xf numFmtId="0" fontId="15" fillId="0" borderId="67" xfId="1" applyNumberFormat="1" applyFont="1" applyBorder="1" applyAlignment="1" applyProtection="1">
      <alignment horizontal="left" vertical="center"/>
    </xf>
    <xf numFmtId="0" fontId="12" fillId="0" borderId="15" xfId="1" applyNumberFormat="1" applyFont="1" applyBorder="1" applyAlignment="1" applyProtection="1">
      <alignment vertical="center" wrapText="1"/>
    </xf>
    <xf numFmtId="0" fontId="11" fillId="0" borderId="15" xfId="1" applyNumberFormat="1" applyFont="1" applyBorder="1" applyAlignment="1" applyProtection="1">
      <alignment horizontal="center" vertical="center" wrapText="1"/>
    </xf>
    <xf numFmtId="0" fontId="11" fillId="0" borderId="15" xfId="1" applyNumberFormat="1" applyFont="1" applyBorder="1" applyAlignment="1" applyProtection="1">
      <alignment horizontal="center"/>
    </xf>
    <xf numFmtId="0" fontId="15" fillId="0" borderId="16" xfId="1" applyNumberFormat="1" applyFont="1" applyBorder="1" applyAlignment="1" applyProtection="1">
      <alignment vertical="center"/>
    </xf>
    <xf numFmtId="0" fontId="12" fillId="0" borderId="15" xfId="1" applyNumberFormat="1" applyFont="1" applyBorder="1" applyAlignment="1" applyProtection="1">
      <alignment horizontal="center"/>
    </xf>
    <xf numFmtId="0" fontId="15" fillId="0" borderId="15" xfId="1" applyNumberFormat="1" applyFont="1" applyBorder="1" applyAlignment="1" applyProtection="1">
      <alignment horizontal="center"/>
    </xf>
    <xf numFmtId="0" fontId="15" fillId="0" borderId="9" xfId="1" applyNumberFormat="1" applyFont="1" applyBorder="1" applyAlignment="1" applyProtection="1">
      <alignment horizontal="center"/>
    </xf>
    <xf numFmtId="0" fontId="11" fillId="0" borderId="47" xfId="1" applyNumberFormat="1" applyFont="1" applyBorder="1" applyAlignment="1" applyProtection="1"/>
    <xf numFmtId="3" fontId="1" fillId="0" borderId="47" xfId="1" applyNumberFormat="1" applyFont="1" applyBorder="1" applyAlignment="1" applyProtection="1">
      <alignment horizontal="center"/>
    </xf>
    <xf numFmtId="0" fontId="11" fillId="0" borderId="0" xfId="1" applyNumberFormat="1" applyFont="1" applyAlignment="1" applyProtection="1"/>
    <xf numFmtId="0" fontId="11" fillId="0" borderId="0" xfId="1" applyNumberFormat="1" applyFont="1" applyAlignment="1" applyProtection="1">
      <alignment horizontal="center"/>
    </xf>
    <xf numFmtId="3" fontId="1" fillId="0" borderId="0" xfId="1" applyNumberFormat="1" applyFont="1" applyAlignment="1" applyProtection="1">
      <alignment horizontal="center"/>
    </xf>
    <xf numFmtId="0" fontId="12" fillId="0" borderId="31" xfId="1" applyNumberFormat="1" applyFont="1" applyBorder="1" applyAlignment="1" applyProtection="1">
      <alignment horizontal="center"/>
    </xf>
    <xf numFmtId="0" fontId="11" fillId="0" borderId="32" xfId="1" applyNumberFormat="1" applyFont="1" applyBorder="1" applyAlignment="1" applyProtection="1"/>
    <xf numFmtId="0" fontId="11" fillId="0" borderId="32" xfId="1" applyNumberFormat="1" applyFont="1" applyBorder="1" applyAlignment="1" applyProtection="1">
      <alignment horizontal="center"/>
    </xf>
    <xf numFmtId="0" fontId="12" fillId="0" borderId="8" xfId="1" applyNumberFormat="1" applyFont="1" applyBorder="1" applyAlignment="1" applyProtection="1">
      <alignment horizontal="center"/>
    </xf>
    <xf numFmtId="0" fontId="12" fillId="0" borderId="40" xfId="1" applyNumberFormat="1" applyFont="1" applyBorder="1" applyAlignment="1" applyProtection="1">
      <alignment horizontal="center" vertical="center"/>
    </xf>
    <xf numFmtId="0" fontId="11" fillId="0" borderId="4" xfId="1" applyNumberFormat="1" applyFont="1" applyBorder="1" applyAlignment="1" applyProtection="1">
      <alignment vertical="center"/>
    </xf>
    <xf numFmtId="0" fontId="11" fillId="0" borderId="4" xfId="1" applyNumberFormat="1" applyFont="1" applyBorder="1" applyAlignment="1" applyProtection="1">
      <alignment horizontal="center" vertical="center"/>
    </xf>
    <xf numFmtId="0" fontId="1" fillId="0" borderId="0" xfId="1" applyNumberFormat="1" applyFont="1" applyAlignment="1" applyProtection="1"/>
    <xf numFmtId="0" fontId="1" fillId="0" borderId="0" xfId="1" applyNumberFormat="1" applyFont="1" applyAlignment="1" applyProtection="1">
      <alignment horizontal="center"/>
    </xf>
    <xf numFmtId="0" fontId="15" fillId="0" borderId="0" xfId="1" applyNumberFormat="1" applyFont="1" applyAlignment="1" applyProtection="1"/>
    <xf numFmtId="0" fontId="13" fillId="0" borderId="0" xfId="1" applyNumberFormat="1" applyFont="1" applyBorder="1" applyAlignment="1" applyProtection="1">
      <alignment horizontal="left"/>
    </xf>
    <xf numFmtId="0" fontId="11" fillId="6" borderId="15" xfId="1" applyNumberFormat="1" applyFont="1" applyFill="1" applyBorder="1" applyAlignment="1" applyProtection="1">
      <alignment horizontal="center" vertical="center"/>
    </xf>
    <xf numFmtId="0" fontId="12" fillId="0" borderId="0" xfId="1" applyNumberFormat="1" applyFont="1" applyFill="1" applyBorder="1" applyAlignment="1" applyProtection="1">
      <alignment vertical="center"/>
    </xf>
    <xf numFmtId="0" fontId="11" fillId="0" borderId="30" xfId="1" applyNumberFormat="1" applyFont="1" applyBorder="1" applyAlignment="1" applyProtection="1">
      <alignment horizontal="centerContinuous" vertical="center"/>
    </xf>
    <xf numFmtId="0" fontId="12" fillId="0" borderId="0" xfId="1" applyNumberFormat="1" applyFont="1" applyBorder="1" applyAlignment="1" applyProtection="1">
      <alignment horizontal="centerContinuous" vertical="center"/>
    </xf>
    <xf numFmtId="0" fontId="12" fillId="0" borderId="9" xfId="1" applyNumberFormat="1" applyFont="1" applyBorder="1" applyAlignment="1" applyProtection="1">
      <alignment horizontal="centerContinuous" vertical="center"/>
    </xf>
    <xf numFmtId="0" fontId="15" fillId="0" borderId="31" xfId="1" applyNumberFormat="1" applyFont="1" applyFill="1" applyBorder="1" applyAlignment="1" applyProtection="1">
      <alignment vertical="center"/>
    </xf>
    <xf numFmtId="0" fontId="15" fillId="0" borderId="0" xfId="1" applyNumberFormat="1" applyFont="1" applyBorder="1" applyAlignment="1" applyProtection="1">
      <alignment vertical="center"/>
    </xf>
    <xf numFmtId="0" fontId="15" fillId="0" borderId="87" xfId="1" applyNumberFormat="1" applyFont="1" applyFill="1" applyBorder="1" applyAlignment="1" applyProtection="1">
      <alignment vertical="center"/>
    </xf>
    <xf numFmtId="0" fontId="1" fillId="0" borderId="87" xfId="1" applyNumberFormat="1" applyFont="1" applyBorder="1" applyAlignment="1" applyProtection="1">
      <alignment horizontal="left" vertical="center"/>
    </xf>
    <xf numFmtId="0" fontId="12" fillId="0" borderId="141" xfId="1" applyNumberFormat="1" applyFont="1" applyBorder="1" applyAlignment="1" applyProtection="1">
      <alignment horizontal="center" vertical="center"/>
    </xf>
    <xf numFmtId="0" fontId="12" fillId="0" borderId="142" xfId="1" applyNumberFormat="1" applyFont="1" applyBorder="1" applyAlignment="1" applyProtection="1">
      <alignment horizontal="center" vertical="center"/>
    </xf>
    <xf numFmtId="0" fontId="12" fillId="0" borderId="142" xfId="1" applyNumberFormat="1" applyFont="1" applyBorder="1" applyAlignment="1" applyProtection="1">
      <alignment horizontal="centerContinuous" vertical="center"/>
    </xf>
    <xf numFmtId="0" fontId="15" fillId="0" borderId="33" xfId="1" applyNumberFormat="1" applyFont="1" applyFill="1" applyBorder="1" applyAlignment="1" applyProtection="1">
      <alignment vertical="center"/>
    </xf>
    <xf numFmtId="0" fontId="12" fillId="0" borderId="8" xfId="1" applyNumberFormat="1" applyFont="1" applyFill="1" applyBorder="1" applyAlignment="1" applyProtection="1">
      <alignment vertical="center"/>
    </xf>
    <xf numFmtId="0" fontId="12" fillId="0" borderId="30" xfId="1" applyNumberFormat="1" applyFont="1" applyFill="1" applyBorder="1" applyAlignment="1" applyProtection="1">
      <alignment horizontal="center" vertical="center"/>
    </xf>
    <xf numFmtId="0" fontId="12" fillId="0" borderId="8" xfId="1" applyNumberFormat="1" applyFont="1" applyBorder="1" applyAlignment="1" applyProtection="1">
      <alignment vertical="center"/>
    </xf>
    <xf numFmtId="0" fontId="15" fillId="0" borderId="8" xfId="1" applyNumberFormat="1" applyFont="1" applyBorder="1" applyAlignment="1" applyProtection="1">
      <alignment vertical="center"/>
    </xf>
    <xf numFmtId="0" fontId="15" fillId="0" borderId="40" xfId="1" applyNumberFormat="1" applyFont="1" applyBorder="1" applyAlignment="1" applyProtection="1">
      <alignment vertical="center"/>
    </xf>
    <xf numFmtId="0" fontId="15" fillId="0" borderId="4" xfId="1" applyNumberFormat="1" applyFont="1" applyBorder="1" applyAlignment="1" applyProtection="1">
      <alignment vertical="center"/>
    </xf>
    <xf numFmtId="0" fontId="12" fillId="0" borderId="9" xfId="1" applyNumberFormat="1" applyFont="1" applyBorder="1" applyAlignment="1" applyProtection="1">
      <alignment vertical="center"/>
    </xf>
    <xf numFmtId="0" fontId="15" fillId="0" borderId="9" xfId="1" applyNumberFormat="1" applyFont="1" applyFill="1" applyBorder="1" applyAlignment="1" applyProtection="1">
      <alignment horizontal="center" vertical="center"/>
    </xf>
    <xf numFmtId="0" fontId="15" fillId="0" borderId="15" xfId="1" applyNumberFormat="1" applyFont="1" applyFill="1" applyBorder="1" applyAlignment="1" applyProtection="1">
      <alignment vertical="center"/>
    </xf>
    <xf numFmtId="0" fontId="11" fillId="0" borderId="15" xfId="1" applyNumberFormat="1" applyFont="1" applyFill="1" applyBorder="1" applyAlignment="1" applyProtection="1">
      <alignment horizontal="center" vertical="center"/>
    </xf>
    <xf numFmtId="0" fontId="15" fillId="0" borderId="9" xfId="1" applyNumberFormat="1" applyFont="1" applyFill="1" applyBorder="1" applyAlignment="1" applyProtection="1">
      <alignment horizontal="center"/>
    </xf>
    <xf numFmtId="0" fontId="11" fillId="0" borderId="15" xfId="1" applyNumberFormat="1" applyFont="1" applyFill="1" applyBorder="1" applyAlignment="1" applyProtection="1">
      <alignment horizontal="center"/>
    </xf>
    <xf numFmtId="0" fontId="11" fillId="8" borderId="145" xfId="1" applyNumberFormat="1" applyFont="1" applyFill="1" applyBorder="1" applyAlignment="1" applyProtection="1">
      <alignment horizontal="center" vertical="center"/>
    </xf>
    <xf numFmtId="0" fontId="15" fillId="0" borderId="17" xfId="1" applyNumberFormat="1" applyFont="1" applyBorder="1" applyAlignment="1" applyProtection="1">
      <alignment horizontal="center" vertical="center"/>
    </xf>
    <xf numFmtId="0" fontId="24" fillId="0" borderId="16" xfId="1" applyNumberFormat="1" applyFont="1" applyBorder="1" applyAlignment="1" applyProtection="1">
      <alignment horizontal="left" vertical="center"/>
    </xf>
    <xf numFmtId="0" fontId="12" fillId="0" borderId="146" xfId="1" applyNumberFormat="1" applyFont="1" applyBorder="1" applyAlignment="1" applyProtection="1">
      <alignment horizontal="center" vertical="center"/>
    </xf>
    <xf numFmtId="0" fontId="15" fillId="0" borderId="51" xfId="1" applyNumberFormat="1" applyFont="1" applyBorder="1" applyAlignment="1" applyProtection="1">
      <alignment horizontal="center" vertical="center"/>
    </xf>
    <xf numFmtId="0" fontId="15" fillId="0" borderId="147" xfId="1" applyNumberFormat="1" applyFont="1" applyBorder="1" applyAlignment="1" applyProtection="1">
      <alignment horizontal="center" vertical="center"/>
    </xf>
    <xf numFmtId="0" fontId="15" fillId="0" borderId="148" xfId="1" applyNumberFormat="1" applyFont="1" applyBorder="1" applyAlignment="1" applyProtection="1">
      <alignment horizontal="center" vertical="center"/>
    </xf>
    <xf numFmtId="0" fontId="15" fillId="0" borderId="147" xfId="1" applyNumberFormat="1" applyFont="1" applyBorder="1" applyAlignment="1" applyProtection="1">
      <alignment horizontal="center"/>
    </xf>
    <xf numFmtId="0" fontId="12" fillId="0" borderId="41" xfId="1" applyNumberFormat="1" applyFont="1" applyBorder="1" applyAlignment="1" applyProtection="1">
      <alignment horizontal="center"/>
    </xf>
    <xf numFmtId="0" fontId="11" fillId="0" borderId="9" xfId="1" applyNumberFormat="1" applyFont="1" applyBorder="1" applyAlignment="1" applyProtection="1">
      <alignment horizontal="center" vertical="center" wrapText="1"/>
    </xf>
    <xf numFmtId="0" fontId="12" fillId="0" borderId="73" xfId="1" applyNumberFormat="1" applyFont="1" applyBorder="1" applyAlignment="1" applyProtection="1">
      <alignment horizontal="center"/>
    </xf>
    <xf numFmtId="0" fontId="15" fillId="0" borderId="73" xfId="1" applyNumberFormat="1" applyFont="1" applyBorder="1" applyAlignment="1" applyProtection="1">
      <alignment horizontal="center"/>
    </xf>
    <xf numFmtId="0" fontId="15" fillId="0" borderId="73" xfId="1" applyNumberFormat="1" applyFont="1" applyBorder="1" applyAlignment="1" applyProtection="1">
      <alignment vertical="center"/>
    </xf>
    <xf numFmtId="0" fontId="11" fillId="0" borderId="73" xfId="1" applyNumberFormat="1" applyFont="1" applyBorder="1" applyAlignment="1" applyProtection="1">
      <alignment horizontal="center"/>
    </xf>
    <xf numFmtId="3" fontId="12" fillId="0" borderId="73" xfId="1" applyNumberFormat="1" applyFont="1" applyBorder="1" applyAlignment="1" applyProtection="1">
      <alignment horizontal="center" vertical="center"/>
    </xf>
    <xf numFmtId="3" fontId="12" fillId="8" borderId="73" xfId="1" applyNumberFormat="1" applyFont="1" applyFill="1" applyBorder="1" applyAlignment="1" applyProtection="1">
      <alignment horizontal="center" vertical="center"/>
    </xf>
    <xf numFmtId="0" fontId="15" fillId="0" borderId="75" xfId="1" applyNumberFormat="1" applyFont="1" applyBorder="1" applyAlignment="1" applyProtection="1">
      <alignment vertical="center"/>
    </xf>
    <xf numFmtId="0" fontId="12" fillId="0" borderId="75" xfId="1" applyNumberFormat="1" applyFont="1" applyBorder="1" applyAlignment="1" applyProtection="1">
      <alignment vertical="center"/>
    </xf>
    <xf numFmtId="0" fontId="15" fillId="0" borderId="11" xfId="1" applyNumberFormat="1" applyFont="1" applyBorder="1" applyAlignment="1" applyProtection="1">
      <alignment vertical="center"/>
    </xf>
    <xf numFmtId="0" fontId="12" fillId="0" borderId="153" xfId="1" applyNumberFormat="1" applyFont="1" applyBorder="1" applyAlignment="1" applyProtection="1">
      <alignment vertical="center"/>
    </xf>
    <xf numFmtId="0" fontId="11" fillId="0" borderId="124" xfId="1" applyNumberFormat="1" applyFont="1" applyBorder="1" applyAlignment="1" applyProtection="1">
      <alignment horizontal="center" vertical="center"/>
    </xf>
    <xf numFmtId="0" fontId="15" fillId="0" borderId="155" xfId="1" applyNumberFormat="1" applyFont="1" applyBorder="1" applyAlignment="1" applyProtection="1">
      <alignment vertical="center"/>
    </xf>
    <xf numFmtId="0" fontId="33" fillId="11" borderId="11" xfId="1" applyNumberFormat="1" applyFont="1" applyFill="1" applyBorder="1" applyAlignment="1" applyProtection="1">
      <alignment horizontal="center" vertical="center"/>
    </xf>
    <xf numFmtId="0" fontId="15" fillId="0" borderId="184" xfId="1" applyNumberFormat="1" applyFont="1" applyBorder="1" applyAlignment="1" applyProtection="1">
      <alignment vertical="center"/>
    </xf>
    <xf numFmtId="0" fontId="24" fillId="0" borderId="184" xfId="1" applyNumberFormat="1" applyFont="1" applyBorder="1" applyAlignment="1" applyProtection="1">
      <alignment vertical="center"/>
    </xf>
    <xf numFmtId="0" fontId="12" fillId="0" borderId="184" xfId="1" applyNumberFormat="1" applyFont="1" applyBorder="1" applyAlignment="1" applyProtection="1">
      <alignment vertical="center"/>
    </xf>
    <xf numFmtId="0" fontId="24" fillId="0" borderId="75" xfId="1" applyNumberFormat="1" applyFont="1" applyBorder="1" applyAlignment="1" applyProtection="1">
      <alignment vertical="center"/>
    </xf>
    <xf numFmtId="0" fontId="12" fillId="0" borderId="75" xfId="1" applyNumberFormat="1" applyFont="1" applyBorder="1" applyAlignment="1" applyProtection="1">
      <alignment vertical="center" wrapText="1"/>
    </xf>
    <xf numFmtId="0" fontId="12" fillId="0" borderId="185" xfId="1" applyNumberFormat="1" applyFont="1" applyBorder="1" applyAlignment="1" applyProtection="1">
      <alignment vertical="center" wrapText="1"/>
    </xf>
    <xf numFmtId="0" fontId="12" fillId="11" borderId="181" xfId="1" applyNumberFormat="1" applyFont="1" applyFill="1" applyBorder="1" applyAlignment="1" applyProtection="1">
      <alignment horizontal="center" vertical="center"/>
    </xf>
    <xf numFmtId="0" fontId="15" fillId="11" borderId="181" xfId="1" applyNumberFormat="1" applyFont="1" applyFill="1" applyBorder="1" applyAlignment="1" applyProtection="1">
      <alignment horizontal="center" vertical="center"/>
    </xf>
    <xf numFmtId="0" fontId="12" fillId="11" borderId="186" xfId="1" applyNumberFormat="1" applyFont="1" applyFill="1" applyBorder="1" applyAlignment="1" applyProtection="1">
      <alignment horizontal="center" vertical="center"/>
    </xf>
    <xf numFmtId="0" fontId="11" fillId="0" borderId="163" xfId="1" applyNumberFormat="1" applyFont="1" applyBorder="1" applyAlignment="1" applyProtection="1">
      <alignment horizontal="center" vertical="center"/>
    </xf>
    <xf numFmtId="0" fontId="11" fillId="4" borderId="16" xfId="1" applyNumberFormat="1" applyFont="1" applyFill="1" applyBorder="1" applyAlignment="1" applyProtection="1">
      <alignment horizontal="center" vertical="center" wrapText="1"/>
    </xf>
    <xf numFmtId="0" fontId="22" fillId="0" borderId="16" xfId="1" applyNumberFormat="1" applyFont="1" applyBorder="1" applyAlignment="1" applyProtection="1">
      <alignment horizontal="center" vertical="center"/>
    </xf>
    <xf numFmtId="0" fontId="11" fillId="0" borderId="85" xfId="1" applyNumberFormat="1" applyFont="1" applyBorder="1" applyAlignment="1" applyProtection="1">
      <alignment horizontal="center" vertical="center"/>
    </xf>
    <xf numFmtId="0" fontId="12" fillId="0" borderId="63" xfId="1" applyNumberFormat="1" applyFont="1" applyBorder="1" applyAlignment="1" applyProtection="1">
      <alignment vertical="center"/>
    </xf>
    <xf numFmtId="0" fontId="15" fillId="0" borderId="63" xfId="1" applyNumberFormat="1" applyFont="1" applyBorder="1" applyAlignment="1" applyProtection="1">
      <alignment vertical="center"/>
    </xf>
    <xf numFmtId="0" fontId="15" fillId="0" borderId="187" xfId="1" applyNumberFormat="1" applyFont="1" applyBorder="1" applyAlignment="1" applyProtection="1">
      <alignment horizontal="left" vertical="center"/>
    </xf>
    <xf numFmtId="0" fontId="15" fillId="0" borderId="142" xfId="1" applyNumberFormat="1" applyFont="1" applyBorder="1" applyAlignment="1" applyProtection="1">
      <alignment horizontal="left" vertical="center"/>
    </xf>
    <xf numFmtId="0" fontId="11" fillId="0" borderId="9" xfId="1" applyNumberFormat="1" applyFont="1" applyBorder="1" applyAlignment="1" applyProtection="1">
      <alignment horizontal="center" vertical="center"/>
    </xf>
    <xf numFmtId="0" fontId="12" fillId="11" borderId="189" xfId="1" applyNumberFormat="1" applyFont="1" applyFill="1" applyBorder="1" applyAlignment="1" applyProtection="1">
      <alignment horizontal="center" vertical="center"/>
    </xf>
    <xf numFmtId="0" fontId="12" fillId="11" borderId="188" xfId="1" applyNumberFormat="1" applyFont="1" applyFill="1" applyBorder="1" applyAlignment="1" applyProtection="1">
      <alignment horizontal="center" vertical="center"/>
    </xf>
    <xf numFmtId="176" fontId="42" fillId="8" borderId="46" xfId="3" applyNumberFormat="1" applyFont="1" applyFill="1" applyBorder="1" applyAlignment="1" applyProtection="1">
      <alignment horizontal="center" vertical="center"/>
    </xf>
    <xf numFmtId="176" fontId="42" fillId="8" borderId="9" xfId="3" applyNumberFormat="1" applyFont="1" applyFill="1" applyBorder="1" applyAlignment="1" applyProtection="1">
      <alignment horizontal="center" vertical="center"/>
    </xf>
    <xf numFmtId="176" fontId="40" fillId="8" borderId="15" xfId="3" applyNumberFormat="1" applyFont="1" applyFill="1" applyBorder="1" applyAlignment="1" applyProtection="1">
      <alignment horizontal="center" vertical="center"/>
    </xf>
    <xf numFmtId="176" fontId="42" fillId="0" borderId="15" xfId="3" applyNumberFormat="1" applyFont="1" applyFill="1" applyBorder="1" applyAlignment="1" applyProtection="1">
      <alignment horizontal="center" vertical="center"/>
    </xf>
    <xf numFmtId="176" fontId="42" fillId="8" borderId="15" xfId="3" applyNumberFormat="1" applyFont="1" applyFill="1" applyBorder="1" applyAlignment="1" applyProtection="1">
      <alignment horizontal="center" vertical="center"/>
    </xf>
    <xf numFmtId="176" fontId="40" fillId="8" borderId="183" xfId="3" applyNumberFormat="1" applyFont="1" applyFill="1" applyBorder="1" applyAlignment="1" applyProtection="1">
      <alignment horizontal="center" vertical="center"/>
    </xf>
    <xf numFmtId="176" fontId="15" fillId="0" borderId="15" xfId="1" applyNumberFormat="1" applyFont="1" applyBorder="1" applyAlignment="1" applyProtection="1">
      <alignment horizontal="center" vertical="center"/>
    </xf>
    <xf numFmtId="176" fontId="15" fillId="0" borderId="9" xfId="1" applyNumberFormat="1" applyFont="1" applyBorder="1" applyAlignment="1" applyProtection="1">
      <alignment horizontal="center" vertical="center"/>
    </xf>
    <xf numFmtId="176" fontId="15" fillId="0" borderId="140" xfId="1" applyNumberFormat="1" applyFont="1" applyBorder="1" applyAlignment="1" applyProtection="1">
      <alignment horizontal="center" vertical="center"/>
    </xf>
    <xf numFmtId="176" fontId="15" fillId="0" borderId="2" xfId="1" applyNumberFormat="1" applyFont="1" applyBorder="1" applyAlignment="1" applyProtection="1">
      <alignment horizontal="center" vertical="center"/>
    </xf>
    <xf numFmtId="176" fontId="15" fillId="0" borderId="84" xfId="1" applyNumberFormat="1" applyFont="1" applyBorder="1" applyAlignment="1" applyProtection="1">
      <alignment horizontal="center" vertical="center"/>
    </xf>
    <xf numFmtId="176" fontId="12" fillId="8" borderId="15" xfId="1" applyNumberFormat="1" applyFont="1" applyFill="1" applyBorder="1" applyAlignment="1" applyProtection="1">
      <alignment horizontal="center" vertical="center"/>
    </xf>
    <xf numFmtId="176" fontId="12" fillId="8" borderId="2" xfId="1" applyNumberFormat="1" applyFont="1" applyFill="1" applyBorder="1" applyAlignment="1" applyProtection="1">
      <alignment horizontal="center" vertical="center"/>
    </xf>
    <xf numFmtId="176" fontId="12" fillId="8" borderId="43" xfId="1" applyNumberFormat="1" applyFont="1" applyFill="1" applyBorder="1" applyAlignment="1" applyProtection="1">
      <alignment horizontal="center" vertical="center"/>
    </xf>
    <xf numFmtId="176" fontId="12" fillId="11" borderId="15" xfId="1" applyNumberFormat="1" applyFont="1" applyFill="1" applyBorder="1" applyAlignment="1" applyProtection="1">
      <alignment horizontal="center" vertical="center"/>
    </xf>
    <xf numFmtId="176" fontId="12" fillId="0" borderId="43" xfId="1" applyNumberFormat="1" applyFont="1" applyBorder="1" applyAlignment="1" applyProtection="1">
      <alignment horizontal="center" vertical="center"/>
    </xf>
    <xf numFmtId="176" fontId="12" fillId="0" borderId="15" xfId="1" applyNumberFormat="1" applyFont="1" applyBorder="1" applyAlignment="1" applyProtection="1">
      <alignment horizontal="center" vertical="center"/>
    </xf>
    <xf numFmtId="176" fontId="12" fillId="0" borderId="2" xfId="1" applyNumberFormat="1" applyFont="1" applyBorder="1" applyAlignment="1" applyProtection="1">
      <alignment horizontal="center" vertical="center"/>
    </xf>
    <xf numFmtId="176" fontId="12" fillId="0" borderId="15" xfId="1" applyNumberFormat="1" applyFont="1" applyFill="1" applyBorder="1" applyAlignment="1" applyProtection="1">
      <alignment horizontal="center" vertical="center"/>
    </xf>
    <xf numFmtId="176" fontId="12" fillId="0" borderId="43" xfId="1" applyNumberFormat="1" applyFont="1" applyFill="1" applyBorder="1" applyAlignment="1" applyProtection="1">
      <alignment horizontal="center" vertical="center"/>
    </xf>
    <xf numFmtId="176" fontId="12" fillId="0" borderId="63" xfId="1" applyNumberFormat="1" applyFont="1" applyBorder="1" applyAlignment="1" applyProtection="1">
      <alignment horizontal="center" vertical="center"/>
    </xf>
    <xf numFmtId="176" fontId="12" fillId="0" borderId="64" xfId="1" applyNumberFormat="1" applyFont="1" applyBorder="1" applyAlignment="1" applyProtection="1">
      <alignment horizontal="center" vertical="center"/>
    </xf>
    <xf numFmtId="176" fontId="12" fillId="8" borderId="9" xfId="1" applyNumberFormat="1" applyFont="1" applyFill="1" applyBorder="1" applyAlignment="1" applyProtection="1">
      <alignment horizontal="center" vertical="center"/>
    </xf>
    <xf numFmtId="176" fontId="42" fillId="0" borderId="46" xfId="3" applyNumberFormat="1" applyFont="1" applyFill="1" applyBorder="1" applyAlignment="1" applyProtection="1">
      <alignment horizontal="center" vertical="center"/>
    </xf>
    <xf numFmtId="176" fontId="40" fillId="0" borderId="15" xfId="3" applyNumberFormat="1" applyFont="1" applyFill="1" applyBorder="1" applyAlignment="1" applyProtection="1">
      <alignment horizontal="center" vertical="center"/>
    </xf>
    <xf numFmtId="176" fontId="40" fillId="0" borderId="51" xfId="3" applyNumberFormat="1" applyFont="1" applyFill="1" applyBorder="1" applyAlignment="1" applyProtection="1">
      <alignment horizontal="center" vertical="center"/>
    </xf>
    <xf numFmtId="176" fontId="40" fillId="0" borderId="149" xfId="3" applyNumberFormat="1" applyFont="1" applyFill="1" applyBorder="1" applyAlignment="1" applyProtection="1">
      <alignment horizontal="center" vertical="center"/>
    </xf>
    <xf numFmtId="176" fontId="40" fillId="0" borderId="68" xfId="3" applyNumberFormat="1" applyFont="1" applyFill="1" applyBorder="1" applyAlignment="1" applyProtection="1">
      <alignment horizontal="center" vertical="center"/>
    </xf>
    <xf numFmtId="176" fontId="40" fillId="0" borderId="69" xfId="3" applyNumberFormat="1" applyFont="1" applyFill="1" applyBorder="1" applyAlignment="1" applyProtection="1">
      <alignment horizontal="center" vertical="center"/>
    </xf>
    <xf numFmtId="176" fontId="42" fillId="0" borderId="72" xfId="3" applyNumberFormat="1" applyFont="1" applyFill="1" applyBorder="1" applyAlignment="1" applyProtection="1">
      <alignment horizontal="center" vertical="center"/>
    </xf>
    <xf numFmtId="176" fontId="12" fillId="0" borderId="124" xfId="1" applyNumberFormat="1" applyFont="1" applyBorder="1" applyAlignment="1" applyProtection="1">
      <alignment horizontal="center" vertical="center"/>
    </xf>
    <xf numFmtId="176" fontId="12" fillId="0" borderId="152" xfId="1" applyNumberFormat="1" applyFont="1" applyBorder="1" applyAlignment="1" applyProtection="1">
      <alignment horizontal="center" vertical="center"/>
    </xf>
    <xf numFmtId="176" fontId="12" fillId="8" borderId="27" xfId="1" applyNumberFormat="1" applyFont="1" applyFill="1" applyBorder="1" applyAlignment="1" applyProtection="1">
      <alignment horizontal="center" vertical="center"/>
    </xf>
    <xf numFmtId="176" fontId="15" fillId="8" borderId="15" xfId="1" applyNumberFormat="1" applyFont="1" applyFill="1" applyBorder="1" applyAlignment="1" applyProtection="1">
      <alignment horizontal="center" vertical="center"/>
    </xf>
    <xf numFmtId="176" fontId="15" fillId="0" borderId="54" xfId="1" applyNumberFormat="1" applyFont="1" applyBorder="1" applyAlignment="1" applyProtection="1">
      <alignment horizontal="center" vertical="center"/>
    </xf>
    <xf numFmtId="176" fontId="15" fillId="0" borderId="58" xfId="1" applyNumberFormat="1" applyFont="1" applyBorder="1" applyAlignment="1" applyProtection="1">
      <alignment horizontal="center" vertical="center"/>
    </xf>
    <xf numFmtId="176" fontId="15" fillId="0" borderId="3" xfId="1" applyNumberFormat="1" applyFont="1" applyBorder="1" applyAlignment="1" applyProtection="1">
      <alignment horizontal="center" vertical="center"/>
    </xf>
    <xf numFmtId="176" fontId="15" fillId="0" borderId="62" xfId="1" applyNumberFormat="1" applyFont="1" applyBorder="1" applyAlignment="1" applyProtection="1">
      <alignment horizontal="center" vertical="center"/>
    </xf>
    <xf numFmtId="167" fontId="11" fillId="0" borderId="144" xfId="1" applyNumberFormat="1" applyFont="1" applyBorder="1" applyAlignment="1" applyProtection="1">
      <alignment horizontal="center" vertical="center"/>
    </xf>
    <xf numFmtId="176" fontId="12" fillId="8" borderId="68" xfId="1" applyNumberFormat="1" applyFont="1" applyFill="1" applyBorder="1" applyAlignment="1" applyProtection="1">
      <alignment horizontal="center" vertical="center"/>
    </xf>
    <xf numFmtId="0" fontId="11" fillId="0" borderId="0" xfId="1" applyNumberFormat="1" applyFont="1" applyBorder="1" applyAlignment="1" applyProtection="1">
      <alignment horizontal="left" vertical="center"/>
    </xf>
    <xf numFmtId="0" fontId="5" fillId="3" borderId="0" xfId="1" applyFont="1" applyFill="1" applyAlignment="1" applyProtection="1"/>
    <xf numFmtId="0" fontId="5" fillId="3" borderId="0" xfId="1" applyFont="1" applyFill="1" applyAlignment="1" applyProtection="1">
      <alignment horizontal="left"/>
    </xf>
    <xf numFmtId="0" fontId="5" fillId="0" borderId="0" xfId="1" applyFont="1" applyAlignment="1" applyProtection="1"/>
    <xf numFmtId="0" fontId="5" fillId="3" borderId="0" xfId="1" applyFont="1" applyFill="1" applyBorder="1" applyAlignment="1" applyProtection="1"/>
    <xf numFmtId="0" fontId="5" fillId="3" borderId="0" xfId="1" applyFont="1" applyFill="1" applyBorder="1" applyAlignment="1" applyProtection="1">
      <alignment horizontal="left"/>
    </xf>
    <xf numFmtId="0" fontId="5" fillId="0" borderId="0" xfId="1" applyFont="1" applyBorder="1" applyAlignment="1" applyProtection="1"/>
    <xf numFmtId="0" fontId="6" fillId="3" borderId="0" xfId="1" applyFont="1" applyFill="1" applyBorder="1" applyAlignment="1" applyProtection="1"/>
    <xf numFmtId="0" fontId="7" fillId="3" borderId="0" xfId="1" applyFont="1" applyFill="1" applyBorder="1" applyAlignment="1" applyProtection="1">
      <alignment horizontal="center" vertical="center" wrapText="1"/>
    </xf>
    <xf numFmtId="0" fontId="7" fillId="3" borderId="0" xfId="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0" fontId="9" fillId="3" borderId="0"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9" fillId="3" borderId="0" xfId="1" applyFont="1" applyFill="1" applyBorder="1" applyAlignment="1" applyProtection="1">
      <alignment horizontal="center" vertical="top"/>
    </xf>
    <xf numFmtId="0" fontId="9" fillId="0" borderId="0" xfId="1" applyFont="1" applyFill="1" applyBorder="1" applyAlignment="1" applyProtection="1">
      <alignment horizontal="center" vertical="top"/>
    </xf>
    <xf numFmtId="14" fontId="11" fillId="3" borderId="0" xfId="1" applyNumberFormat="1" applyFont="1" applyFill="1" applyAlignment="1" applyProtection="1">
      <alignment wrapText="1"/>
    </xf>
    <xf numFmtId="0" fontId="12" fillId="3" borderId="0" xfId="1" applyFont="1" applyFill="1" applyAlignment="1" applyProtection="1"/>
    <xf numFmtId="0" fontId="5" fillId="0" borderId="0" xfId="1" applyFont="1" applyAlignment="1" applyProtection="1">
      <alignment horizontal="left"/>
    </xf>
    <xf numFmtId="0" fontId="1" fillId="0" borderId="0" xfId="1" applyNumberFormat="1" applyFont="1" applyAlignment="1" applyProtection="1">
      <alignment horizontal="center" vertical="center"/>
    </xf>
    <xf numFmtId="0" fontId="1" fillId="0" borderId="0" xfId="1" applyNumberFormat="1" applyFont="1" applyAlignment="1" applyProtection="1">
      <alignment vertical="center"/>
    </xf>
    <xf numFmtId="0" fontId="2" fillId="0" borderId="0" xfId="1" applyNumberFormat="1" applyFont="1" applyAlignment="1" applyProtection="1">
      <alignment horizontal="center"/>
    </xf>
    <xf numFmtId="0" fontId="3" fillId="0" borderId="0" xfId="1" applyNumberFormat="1" applyFont="1" applyAlignment="1" applyProtection="1"/>
    <xf numFmtId="0" fontId="4" fillId="0" borderId="0" xfId="1" applyNumberFormat="1" applyFont="1" applyAlignment="1" applyProtection="1">
      <alignment horizontal="center"/>
    </xf>
    <xf numFmtId="14" fontId="3" fillId="0" borderId="0" xfId="1" applyNumberFormat="1" applyFont="1" applyFill="1" applyAlignment="1" applyProtection="1">
      <alignment horizontal="center"/>
    </xf>
    <xf numFmtId="0" fontId="6" fillId="0" borderId="4" xfId="1" applyNumberFormat="1" applyFont="1" applyBorder="1" applyAlignment="1" applyProtection="1">
      <alignment vertical="center"/>
    </xf>
    <xf numFmtId="165" fontId="13" fillId="0" borderId="4" xfId="1" applyNumberFormat="1" applyFont="1" applyBorder="1" applyAlignment="1" applyProtection="1">
      <alignment vertical="center"/>
    </xf>
    <xf numFmtId="166" fontId="14" fillId="0" borderId="0" xfId="1" applyNumberFormat="1" applyFont="1" applyAlignment="1" applyProtection="1">
      <alignment horizontal="center" vertical="center"/>
    </xf>
    <xf numFmtId="0" fontId="3" fillId="0" borderId="0" xfId="1" applyProtection="1"/>
    <xf numFmtId="1" fontId="8" fillId="0" borderId="8" xfId="1" applyNumberFormat="1" applyFont="1" applyBorder="1" applyAlignment="1" applyProtection="1">
      <alignment horizontal="center" vertical="center"/>
    </xf>
    <xf numFmtId="1" fontId="8" fillId="0" borderId="14" xfId="1" applyNumberFormat="1" applyFont="1" applyBorder="1" applyAlignment="1" applyProtection="1">
      <alignment horizontal="center" vertical="center"/>
    </xf>
    <xf numFmtId="1" fontId="8" fillId="0" borderId="2" xfId="1" applyNumberFormat="1" applyFont="1" applyBorder="1" applyAlignment="1" applyProtection="1">
      <alignment horizontal="center" vertical="center"/>
    </xf>
    <xf numFmtId="0" fontId="17" fillId="0" borderId="30" xfId="1" applyNumberFormat="1" applyFont="1" applyFill="1" applyBorder="1" applyAlignment="1" applyProtection="1">
      <alignment horizontal="center" vertical="center"/>
    </xf>
    <xf numFmtId="1" fontId="8" fillId="0" borderId="31" xfId="1" applyNumberFormat="1" applyFont="1" applyBorder="1" applyAlignment="1" applyProtection="1">
      <alignment horizontal="center" vertical="center"/>
    </xf>
    <xf numFmtId="0" fontId="3" fillId="0" borderId="0" xfId="1" applyFont="1" applyProtection="1"/>
    <xf numFmtId="1" fontId="8" fillId="0" borderId="34" xfId="1" applyNumberFormat="1" applyFont="1" applyBorder="1" applyAlignment="1" applyProtection="1">
      <alignment horizontal="center" vertical="center"/>
    </xf>
    <xf numFmtId="1" fontId="8" fillId="0" borderId="0" xfId="1" applyNumberFormat="1" applyFont="1" applyBorder="1" applyAlignment="1" applyProtection="1">
      <alignment horizontal="center" vertical="center"/>
    </xf>
    <xf numFmtId="0" fontId="19" fillId="0" borderId="0" xfId="1" applyNumberFormat="1" applyFont="1" applyFill="1" applyBorder="1" applyAlignment="1" applyProtection="1">
      <alignment vertical="center" wrapText="1"/>
    </xf>
    <xf numFmtId="0" fontId="8" fillId="0" borderId="37" xfId="1" applyFont="1" applyBorder="1" applyAlignment="1" applyProtection="1">
      <alignment horizontal="center" vertical="center"/>
    </xf>
    <xf numFmtId="0" fontId="8" fillId="0" borderId="8" xfId="1" applyFont="1" applyBorder="1" applyAlignment="1" applyProtection="1">
      <alignment horizontal="center" vertical="center"/>
    </xf>
    <xf numFmtId="0" fontId="8" fillId="0" borderId="39" xfId="1" applyFont="1" applyBorder="1" applyAlignment="1" applyProtection="1">
      <alignment horizontal="center" vertical="center"/>
    </xf>
    <xf numFmtId="0" fontId="8" fillId="0" borderId="0" xfId="1" applyFont="1" applyBorder="1" applyAlignment="1" applyProtection="1">
      <alignment horizontal="center" vertical="center"/>
    </xf>
    <xf numFmtId="0" fontId="3" fillId="0" borderId="40" xfId="1" applyBorder="1" applyProtection="1"/>
    <xf numFmtId="166" fontId="14" fillId="0" borderId="4" xfId="1" applyNumberFormat="1" applyFont="1" applyBorder="1" applyAlignment="1" applyProtection="1">
      <alignment horizontal="centerContinuous" vertical="center"/>
    </xf>
    <xf numFmtId="0" fontId="12" fillId="0" borderId="0" xfId="1" applyNumberFormat="1" applyFont="1" applyAlignment="1" applyProtection="1">
      <alignment vertical="center"/>
    </xf>
    <xf numFmtId="0" fontId="1" fillId="0" borderId="0" xfId="1" applyNumberFormat="1" applyFont="1" applyBorder="1" applyAlignment="1" applyProtection="1">
      <alignment horizontal="center" vertical="center"/>
    </xf>
    <xf numFmtId="0" fontId="11" fillId="6" borderId="15" xfId="1" applyNumberFormat="1" applyFont="1" applyFill="1" applyBorder="1" applyAlignment="1" applyProtection="1">
      <alignment horizontal="center" vertical="center" wrapText="1"/>
    </xf>
    <xf numFmtId="0" fontId="11" fillId="6" borderId="43" xfId="1" applyNumberFormat="1" applyFont="1" applyFill="1" applyBorder="1" applyAlignment="1" applyProtection="1">
      <alignment horizontal="center" vertical="center" wrapText="1"/>
    </xf>
    <xf numFmtId="1" fontId="12" fillId="0" borderId="14" xfId="1" applyNumberFormat="1" applyFont="1" applyFill="1" applyBorder="1" applyAlignment="1" applyProtection="1">
      <alignment horizontal="center" vertical="center"/>
    </xf>
    <xf numFmtId="0" fontId="15" fillId="0" borderId="30" xfId="1" applyNumberFormat="1" applyFont="1" applyFill="1" applyBorder="1" applyAlignment="1" applyProtection="1">
      <alignment horizontal="center" vertical="center"/>
    </xf>
    <xf numFmtId="0" fontId="15" fillId="0" borderId="36" xfId="1" applyNumberFormat="1" applyFont="1" applyFill="1" applyBorder="1" applyAlignment="1" applyProtection="1">
      <alignment horizontal="center" vertical="center"/>
    </xf>
    <xf numFmtId="1" fontId="8" fillId="0" borderId="135" xfId="1" applyNumberFormat="1" applyFont="1" applyBorder="1" applyAlignment="1" applyProtection="1">
      <alignment horizontal="center" vertical="center"/>
    </xf>
    <xf numFmtId="0" fontId="12" fillId="0" borderId="0" xfId="1" applyNumberFormat="1" applyFont="1" applyBorder="1" applyAlignment="1" applyProtection="1">
      <alignment vertical="center" wrapText="1"/>
    </xf>
    <xf numFmtId="0" fontId="12" fillId="0" borderId="15" xfId="1" applyNumberFormat="1" applyFont="1" applyFill="1" applyBorder="1" applyAlignment="1" applyProtection="1">
      <alignment horizontal="center" vertical="center"/>
    </xf>
    <xf numFmtId="0" fontId="12" fillId="0" borderId="15" xfId="1" applyNumberFormat="1" applyFont="1" applyFill="1" applyBorder="1" applyAlignment="1" applyProtection="1">
      <alignment horizontal="left" vertical="center"/>
    </xf>
    <xf numFmtId="176" fontId="12" fillId="11" borderId="68" xfId="1" applyNumberFormat="1" applyFont="1" applyFill="1" applyBorder="1" applyAlignment="1" applyProtection="1">
      <alignment horizontal="center" vertical="center"/>
    </xf>
    <xf numFmtId="176" fontId="12" fillId="11" borderId="175" xfId="1" applyNumberFormat="1" applyFont="1" applyFill="1" applyBorder="1" applyAlignment="1" applyProtection="1">
      <alignment horizontal="center" vertical="center"/>
    </xf>
    <xf numFmtId="176" fontId="12" fillId="11" borderId="193" xfId="1" applyNumberFormat="1" applyFont="1" applyFill="1" applyBorder="1" applyAlignment="1" applyProtection="1">
      <alignment horizontal="center" vertical="center"/>
    </xf>
    <xf numFmtId="176" fontId="12" fillId="11" borderId="188" xfId="1" applyNumberFormat="1" applyFont="1" applyFill="1" applyBorder="1" applyAlignment="1" applyProtection="1">
      <alignment horizontal="center" vertical="center"/>
    </xf>
    <xf numFmtId="1" fontId="8" fillId="0" borderId="191" xfId="1" applyNumberFormat="1" applyFont="1" applyBorder="1" applyAlignment="1" applyProtection="1">
      <alignment horizontal="center" vertical="center"/>
    </xf>
    <xf numFmtId="167" fontId="12" fillId="7" borderId="0" xfId="1" applyNumberFormat="1" applyFont="1" applyFill="1" applyAlignment="1" applyProtection="1">
      <alignment vertical="center"/>
    </xf>
    <xf numFmtId="167" fontId="12" fillId="0" borderId="0" xfId="1" applyNumberFormat="1" applyFont="1" applyAlignment="1" applyProtection="1">
      <alignment vertical="center"/>
    </xf>
    <xf numFmtId="0" fontId="1" fillId="0" borderId="0" xfId="1" applyNumberFormat="1" applyFont="1" applyBorder="1" applyAlignment="1" applyProtection="1"/>
    <xf numFmtId="0" fontId="1" fillId="0" borderId="41" xfId="1" applyNumberFormat="1" applyFont="1" applyBorder="1" applyAlignment="1" applyProtection="1"/>
    <xf numFmtId="0" fontId="11" fillId="0" borderId="41" xfId="1" applyNumberFormat="1" applyFont="1" applyBorder="1" applyAlignment="1" applyProtection="1">
      <alignment horizontal="center"/>
    </xf>
    <xf numFmtId="0" fontId="22" fillId="0" borderId="41" xfId="1" applyNumberFormat="1" applyFont="1" applyBorder="1" applyAlignment="1" applyProtection="1">
      <alignment horizontal="center"/>
    </xf>
    <xf numFmtId="0" fontId="23" fillId="0" borderId="41" xfId="1" applyNumberFormat="1" applyFont="1" applyBorder="1" applyAlignment="1" applyProtection="1"/>
    <xf numFmtId="176" fontId="42" fillId="11" borderId="15" xfId="3" applyNumberFormat="1" applyFont="1" applyFill="1" applyBorder="1" applyAlignment="1" applyProtection="1">
      <alignment horizontal="center" vertical="center"/>
    </xf>
    <xf numFmtId="176" fontId="40" fillId="11" borderId="15" xfId="3" applyNumberFormat="1" applyFont="1" applyFill="1" applyBorder="1" applyAlignment="1" applyProtection="1">
      <alignment horizontal="center" vertical="center"/>
    </xf>
    <xf numFmtId="0" fontId="1" fillId="0" borderId="41" xfId="1" applyNumberFormat="1" applyFont="1" applyFill="1" applyBorder="1" applyAlignment="1" applyProtection="1"/>
    <xf numFmtId="0" fontId="1" fillId="0" borderId="0" xfId="1" applyNumberFormat="1" applyFont="1" applyFill="1" applyAlignment="1" applyProtection="1"/>
    <xf numFmtId="176" fontId="15" fillId="11" borderId="2" xfId="1" applyNumberFormat="1" applyFont="1" applyFill="1" applyBorder="1" applyAlignment="1" applyProtection="1">
      <alignment horizontal="center" vertical="center"/>
    </xf>
    <xf numFmtId="176" fontId="15" fillId="11" borderId="97" xfId="1" applyNumberFormat="1" applyFont="1" applyFill="1" applyBorder="1" applyAlignment="1" applyProtection="1">
      <alignment horizontal="center" vertical="center"/>
    </xf>
    <xf numFmtId="176" fontId="12" fillId="0" borderId="28" xfId="1" applyNumberFormat="1" applyFont="1" applyFill="1" applyBorder="1" applyAlignment="1" applyProtection="1">
      <alignment horizontal="center" vertical="center"/>
    </xf>
    <xf numFmtId="176" fontId="12" fillId="0" borderId="27" xfId="1" applyNumberFormat="1" applyFont="1" applyFill="1" applyBorder="1" applyAlignment="1" applyProtection="1">
      <alignment horizontal="center" vertical="center"/>
    </xf>
    <xf numFmtId="176" fontId="12" fillId="0" borderId="116" xfId="1" applyNumberFormat="1" applyFont="1" applyFill="1" applyBorder="1" applyAlignment="1" applyProtection="1">
      <alignment horizontal="center" vertical="center"/>
    </xf>
    <xf numFmtId="0" fontId="1" fillId="0" borderId="0" xfId="1" applyNumberFormat="1" applyFont="1" applyBorder="1" applyAlignment="1" applyProtection="1">
      <alignment vertical="center"/>
    </xf>
    <xf numFmtId="0" fontId="12" fillId="0" borderId="0" xfId="1" applyNumberFormat="1" applyFont="1" applyBorder="1" applyAlignment="1" applyProtection="1">
      <alignment horizontal="center"/>
    </xf>
    <xf numFmtId="3" fontId="11" fillId="0" borderId="0" xfId="1" applyNumberFormat="1" applyFont="1" applyBorder="1" applyAlignment="1" applyProtection="1"/>
    <xf numFmtId="0" fontId="12" fillId="0" borderId="0" xfId="1" applyNumberFormat="1" applyFont="1" applyBorder="1" applyAlignment="1" applyProtection="1"/>
    <xf numFmtId="0" fontId="1" fillId="0" borderId="0" xfId="1" applyNumberFormat="1" applyFont="1" applyBorder="1" applyAlignment="1" applyProtection="1">
      <alignment horizontal="center"/>
    </xf>
    <xf numFmtId="0" fontId="6" fillId="0" borderId="0" xfId="1" applyNumberFormat="1" applyFont="1" applyAlignment="1" applyProtection="1">
      <alignment horizontal="left"/>
    </xf>
    <xf numFmtId="0" fontId="12" fillId="0" borderId="0" xfId="1" applyNumberFormat="1" applyFont="1" applyAlignment="1" applyProtection="1">
      <alignment horizontal="centerContinuous"/>
    </xf>
    <xf numFmtId="0" fontId="14" fillId="0" borderId="0" xfId="1" applyNumberFormat="1" applyFont="1" applyAlignment="1" applyProtection="1">
      <alignment horizontal="right"/>
    </xf>
    <xf numFmtId="171" fontId="11" fillId="0" borderId="47" xfId="1" applyNumberFormat="1" applyFont="1" applyBorder="1" applyAlignment="1" applyProtection="1"/>
    <xf numFmtId="0" fontId="11" fillId="0" borderId="47" xfId="1" applyNumberFormat="1" applyFont="1" applyBorder="1" applyAlignment="1" applyProtection="1">
      <alignment horizontal="right"/>
    </xf>
    <xf numFmtId="0" fontId="11" fillId="0" borderId="47" xfId="1" applyNumberFormat="1" applyFont="1" applyBorder="1" applyAlignment="1" applyProtection="1">
      <alignment horizontal="center" vertical="center"/>
    </xf>
    <xf numFmtId="0" fontId="12" fillId="0" borderId="41" xfId="1" applyNumberFormat="1" applyFont="1" applyBorder="1" applyAlignment="1" applyProtection="1"/>
    <xf numFmtId="0" fontId="12" fillId="0" borderId="0" xfId="1" applyNumberFormat="1" applyFont="1" applyAlignment="1" applyProtection="1">
      <alignment horizontal="right"/>
    </xf>
    <xf numFmtId="0" fontId="11" fillId="0" borderId="15" xfId="1" applyNumberFormat="1" applyFont="1" applyBorder="1" applyAlignment="1" applyProtection="1"/>
    <xf numFmtId="0" fontId="12" fillId="0" borderId="79" xfId="1" applyNumberFormat="1" applyFont="1" applyBorder="1" applyAlignment="1" applyProtection="1">
      <alignment horizontal="left"/>
    </xf>
    <xf numFmtId="0" fontId="11" fillId="0" borderId="0" xfId="1" applyNumberFormat="1" applyFont="1" applyBorder="1" applyAlignment="1" applyProtection="1">
      <alignment horizontal="center" vertical="center"/>
    </xf>
    <xf numFmtId="0" fontId="11" fillId="0" borderId="9" xfId="1" applyNumberFormat="1" applyFont="1" applyBorder="1" applyAlignment="1" applyProtection="1"/>
    <xf numFmtId="0" fontId="12" fillId="4" borderId="0" xfId="1" applyNumberFormat="1" applyFont="1" applyFill="1" applyAlignment="1" applyProtection="1"/>
    <xf numFmtId="0" fontId="12" fillId="0" borderId="16" xfId="1" applyNumberFormat="1" applyFont="1" applyBorder="1" applyAlignment="1" applyProtection="1"/>
    <xf numFmtId="0" fontId="11" fillId="0" borderId="16" xfId="1" applyNumberFormat="1" applyFont="1" applyBorder="1" applyAlignment="1" applyProtection="1"/>
    <xf numFmtId="0" fontId="12" fillId="0" borderId="16" xfId="1" applyNumberFormat="1" applyFont="1" applyBorder="1" applyAlignment="1" applyProtection="1">
      <alignment horizontal="right"/>
    </xf>
    <xf numFmtId="172" fontId="2" fillId="0" borderId="0" xfId="1" applyNumberFormat="1" applyFont="1" applyAlignment="1" applyProtection="1"/>
    <xf numFmtId="0" fontId="6" fillId="11" borderId="0" xfId="1" applyNumberFormat="1" applyFont="1" applyFill="1" applyAlignment="1" applyProtection="1">
      <alignment horizontal="left"/>
    </xf>
    <xf numFmtId="0" fontId="23" fillId="0" borderId="0" xfId="1" applyNumberFormat="1" applyFont="1" applyAlignment="1" applyProtection="1">
      <alignment horizontal="left"/>
    </xf>
    <xf numFmtId="0" fontId="12" fillId="7" borderId="0" xfId="1" applyNumberFormat="1" applyFont="1" applyFill="1" applyAlignment="1" applyProtection="1">
      <alignment horizontal="centerContinuous"/>
    </xf>
    <xf numFmtId="0" fontId="12" fillId="0" borderId="0" xfId="1" applyNumberFormat="1" applyFont="1" applyBorder="1" applyAlignment="1" applyProtection="1">
      <alignment horizontal="centerContinuous"/>
    </xf>
    <xf numFmtId="0" fontId="11" fillId="0" borderId="83" xfId="1" applyNumberFormat="1" applyFont="1" applyBorder="1" applyAlignment="1" applyProtection="1">
      <alignment horizontal="center" vertical="center" wrapText="1"/>
    </xf>
    <xf numFmtId="3" fontId="11" fillId="8" borderId="9" xfId="1" applyNumberFormat="1" applyFont="1" applyFill="1" applyBorder="1" applyAlignment="1" applyProtection="1">
      <alignment horizontal="center"/>
    </xf>
    <xf numFmtId="2" fontId="11" fillId="8" borderId="9" xfId="1" applyNumberFormat="1" applyFont="1" applyFill="1" applyBorder="1" applyAlignment="1" applyProtection="1">
      <alignment horizontal="center"/>
    </xf>
    <xf numFmtId="3" fontId="11" fillId="8" borderId="3" xfId="1" applyNumberFormat="1" applyFont="1" applyFill="1" applyBorder="1" applyAlignment="1" applyProtection="1">
      <alignment horizontal="center" wrapText="1"/>
    </xf>
    <xf numFmtId="3" fontId="11" fillId="8" borderId="100" xfId="1" applyNumberFormat="1" applyFont="1" applyFill="1" applyBorder="1" applyAlignment="1" applyProtection="1">
      <alignment horizontal="center" wrapText="1"/>
    </xf>
    <xf numFmtId="0" fontId="12" fillId="0" borderId="19" xfId="1" applyNumberFormat="1" applyFont="1" applyBorder="1" applyAlignment="1" applyProtection="1">
      <alignment vertical="center"/>
    </xf>
    <xf numFmtId="0" fontId="12" fillId="0" borderId="20" xfId="1" applyNumberFormat="1" applyFont="1" applyBorder="1" applyAlignment="1" applyProtection="1">
      <alignment vertical="center"/>
    </xf>
    <xf numFmtId="4" fontId="12" fillId="0" borderId="122" xfId="1" applyNumberFormat="1" applyFont="1" applyFill="1" applyBorder="1" applyAlignment="1" applyProtection="1">
      <alignment horizontal="center"/>
    </xf>
    <xf numFmtId="4" fontId="12" fillId="0" borderId="123" xfId="1" applyNumberFormat="1" applyFont="1" applyFill="1" applyBorder="1" applyAlignment="1" applyProtection="1">
      <alignment horizontal="center"/>
    </xf>
    <xf numFmtId="4" fontId="12" fillId="0" borderId="165" xfId="1" applyNumberFormat="1" applyFont="1" applyFill="1" applyBorder="1" applyAlignment="1" applyProtection="1">
      <alignment horizontal="center"/>
    </xf>
    <xf numFmtId="0" fontId="12" fillId="0" borderId="59" xfId="1" applyNumberFormat="1" applyFont="1" applyBorder="1" applyAlignment="1" applyProtection="1">
      <alignment vertical="center"/>
    </xf>
    <xf numFmtId="0" fontId="12" fillId="0" borderId="60" xfId="1" applyNumberFormat="1" applyFont="1" applyBorder="1" applyAlignment="1" applyProtection="1">
      <alignment vertical="center"/>
    </xf>
    <xf numFmtId="0" fontId="12" fillId="0" borderId="61" xfId="1" applyNumberFormat="1" applyFont="1" applyBorder="1" applyAlignment="1" applyProtection="1">
      <alignment vertical="center"/>
    </xf>
    <xf numFmtId="176" fontId="12" fillId="0" borderId="2" xfId="1" applyNumberFormat="1" applyFont="1" applyFill="1" applyBorder="1" applyAlignment="1" applyProtection="1">
      <alignment horizontal="center"/>
    </xf>
    <xf numFmtId="176" fontId="15" fillId="0" borderId="2" xfId="1" applyNumberFormat="1" applyFont="1" applyFill="1" applyBorder="1" applyAlignment="1" applyProtection="1">
      <alignment horizontal="center"/>
    </xf>
    <xf numFmtId="176" fontId="15" fillId="0" borderId="97" xfId="1" applyNumberFormat="1" applyFont="1" applyFill="1" applyBorder="1" applyAlignment="1" applyProtection="1">
      <alignment horizontal="center"/>
    </xf>
    <xf numFmtId="0" fontId="12" fillId="0" borderId="126" xfId="1" applyNumberFormat="1" applyFont="1" applyBorder="1" applyAlignment="1" applyProtection="1">
      <alignment vertical="center"/>
    </xf>
    <xf numFmtId="176" fontId="12" fillId="0" borderId="122" xfId="1" applyNumberFormat="1" applyFont="1" applyFill="1" applyBorder="1" applyAlignment="1" applyProtection="1">
      <alignment horizontal="center"/>
    </xf>
    <xf numFmtId="2" fontId="12" fillId="0" borderId="122" xfId="1" applyNumberFormat="1" applyFont="1" applyFill="1" applyBorder="1" applyAlignment="1" applyProtection="1">
      <alignment horizontal="center" vertical="center"/>
    </xf>
    <xf numFmtId="176" fontId="12" fillId="0" borderId="123" xfId="1" applyNumberFormat="1" applyFont="1" applyFill="1" applyBorder="1" applyAlignment="1" applyProtection="1">
      <alignment horizontal="center"/>
    </xf>
    <xf numFmtId="176" fontId="15" fillId="0" borderId="123" xfId="1" applyNumberFormat="1" applyFont="1" applyFill="1" applyBorder="1" applyAlignment="1" applyProtection="1">
      <alignment horizontal="center"/>
    </xf>
    <xf numFmtId="176" fontId="15" fillId="0" borderId="165" xfId="1" applyNumberFormat="1" applyFont="1" applyFill="1" applyBorder="1" applyAlignment="1" applyProtection="1">
      <alignment horizontal="center"/>
    </xf>
    <xf numFmtId="0" fontId="12" fillId="0" borderId="12" xfId="1" applyNumberFormat="1" applyFont="1" applyBorder="1" applyAlignment="1" applyProtection="1">
      <alignment vertical="center"/>
    </xf>
    <xf numFmtId="0" fontId="12" fillId="0" borderId="76" xfId="1" applyNumberFormat="1" applyFont="1" applyBorder="1" applyAlignment="1" applyProtection="1">
      <alignment vertical="center"/>
    </xf>
    <xf numFmtId="0" fontId="12" fillId="0" borderId="125" xfId="1" applyNumberFormat="1" applyFont="1" applyBorder="1" applyAlignment="1" applyProtection="1">
      <alignment vertical="center"/>
    </xf>
    <xf numFmtId="0" fontId="12" fillId="0" borderId="16" xfId="1" applyNumberFormat="1" applyFont="1" applyFill="1" applyBorder="1" applyAlignment="1" applyProtection="1">
      <alignment vertical="center"/>
    </xf>
    <xf numFmtId="0" fontId="12" fillId="8" borderId="78" xfId="1" applyNumberFormat="1" applyFont="1" applyFill="1" applyBorder="1" applyAlignment="1" applyProtection="1">
      <alignment vertical="center" wrapText="1"/>
    </xf>
    <xf numFmtId="0" fontId="12" fillId="8" borderId="60" xfId="1" applyNumberFormat="1" applyFont="1" applyFill="1" applyBorder="1" applyAlignment="1" applyProtection="1">
      <alignment vertical="center" wrapText="1"/>
    </xf>
    <xf numFmtId="0" fontId="12" fillId="0" borderId="19" xfId="1" applyNumberFormat="1" applyFont="1" applyBorder="1" applyAlignment="1" applyProtection="1">
      <alignment horizontal="left" vertical="center"/>
    </xf>
    <xf numFmtId="0" fontId="12" fillId="0" borderId="20" xfId="1" applyNumberFormat="1" applyFont="1" applyBorder="1" applyAlignment="1" applyProtection="1">
      <alignment vertical="center" textRotation="45" wrapText="1" readingOrder="1"/>
    </xf>
    <xf numFmtId="0" fontId="12" fillId="0" borderId="20" xfId="1" applyNumberFormat="1" applyFont="1" applyFill="1" applyBorder="1" applyAlignment="1" applyProtection="1">
      <alignment vertical="center" textRotation="45" wrapText="1" readingOrder="1"/>
    </xf>
    <xf numFmtId="0" fontId="12" fillId="0" borderId="59" xfId="1" applyNumberFormat="1" applyFont="1" applyBorder="1" applyAlignment="1" applyProtection="1">
      <alignment horizontal="left" vertical="center"/>
    </xf>
    <xf numFmtId="0" fontId="12" fillId="0" borderId="60" xfId="1" applyNumberFormat="1" applyFont="1" applyBorder="1" applyAlignment="1" applyProtection="1">
      <alignment vertical="center" textRotation="45" wrapText="1" readingOrder="1"/>
    </xf>
    <xf numFmtId="0" fontId="12" fillId="0" borderId="61" xfId="1" applyNumberFormat="1" applyFont="1" applyBorder="1" applyAlignment="1" applyProtection="1">
      <alignment vertical="center" textRotation="45" wrapText="1" readingOrder="1"/>
    </xf>
    <xf numFmtId="0" fontId="12" fillId="0" borderId="126" xfId="1" applyNumberFormat="1" applyFont="1" applyBorder="1" applyAlignment="1" applyProtection="1">
      <alignment horizontal="left" vertical="center"/>
    </xf>
    <xf numFmtId="0" fontId="12" fillId="0" borderId="20" xfId="1" applyNumberFormat="1" applyFont="1" applyBorder="1" applyAlignment="1" applyProtection="1"/>
    <xf numFmtId="0" fontId="12" fillId="0" borderId="20" xfId="1" applyNumberFormat="1" applyFont="1" applyFill="1" applyBorder="1" applyAlignment="1" applyProtection="1"/>
    <xf numFmtId="0" fontId="12" fillId="0" borderId="78" xfId="1" applyNumberFormat="1" applyFont="1" applyBorder="1" applyAlignment="1" applyProtection="1">
      <alignment horizontal="left" vertical="center"/>
    </xf>
    <xf numFmtId="0" fontId="12" fillId="0" borderId="60" xfId="1" applyNumberFormat="1" applyFont="1" applyBorder="1" applyAlignment="1" applyProtection="1"/>
    <xf numFmtId="176" fontId="12" fillId="0" borderId="122" xfId="1" applyNumberFormat="1" applyFont="1" applyFill="1" applyBorder="1" applyAlignment="1" applyProtection="1">
      <alignment horizontal="center" wrapText="1"/>
    </xf>
    <xf numFmtId="2" fontId="12" fillId="0" borderId="122" xfId="1" applyNumberFormat="1" applyFont="1" applyFill="1" applyBorder="1" applyAlignment="1" applyProtection="1">
      <alignment horizontal="center" vertical="center" wrapText="1"/>
    </xf>
    <xf numFmtId="0" fontId="12" fillId="0" borderId="93" xfId="1" applyNumberFormat="1" applyFont="1" applyBorder="1" applyAlignment="1" applyProtection="1">
      <alignment horizontal="left" vertical="center"/>
    </xf>
    <xf numFmtId="0" fontId="12" fillId="0" borderId="76" xfId="1" applyNumberFormat="1" applyFont="1" applyBorder="1" applyAlignment="1" applyProtection="1"/>
    <xf numFmtId="0" fontId="12" fillId="0" borderId="16" xfId="1" applyNumberFormat="1" applyFont="1" applyFill="1" applyBorder="1" applyAlignment="1" applyProtection="1"/>
    <xf numFmtId="0" fontId="12" fillId="0" borderId="12" xfId="1" applyNumberFormat="1" applyFont="1" applyBorder="1" applyAlignment="1" applyProtection="1">
      <alignment horizontal="left" vertical="center"/>
    </xf>
    <xf numFmtId="0" fontId="12" fillId="0" borderId="15" xfId="1" applyNumberFormat="1" applyFont="1" applyBorder="1" applyAlignment="1" applyProtection="1"/>
    <xf numFmtId="0" fontId="12" fillId="0" borderId="12" xfId="1" applyNumberFormat="1" applyFont="1" applyBorder="1" applyAlignment="1" applyProtection="1"/>
    <xf numFmtId="176" fontId="12" fillId="0" borderId="122" xfId="4" applyNumberFormat="1" applyFont="1" applyFill="1" applyBorder="1" applyAlignment="1" applyProtection="1">
      <alignment horizontal="center"/>
    </xf>
    <xf numFmtId="2" fontId="12" fillId="0" borderId="122" xfId="4" applyNumberFormat="1" applyFont="1" applyFill="1" applyBorder="1" applyAlignment="1" applyProtection="1">
      <alignment horizontal="center" vertical="center"/>
    </xf>
    <xf numFmtId="0" fontId="12" fillId="0" borderId="125" xfId="1" applyNumberFormat="1" applyFont="1" applyBorder="1" applyAlignment="1" applyProtection="1"/>
    <xf numFmtId="0" fontId="12" fillId="0" borderId="42" xfId="1" applyNumberFormat="1" applyFont="1" applyBorder="1" applyAlignment="1" applyProtection="1">
      <alignment horizontal="center" vertical="center"/>
    </xf>
    <xf numFmtId="0" fontId="12" fillId="0" borderId="41" xfId="1" applyNumberFormat="1" applyFont="1" applyBorder="1" applyAlignment="1" applyProtection="1">
      <alignment horizontal="center" vertical="center"/>
    </xf>
    <xf numFmtId="0" fontId="12" fillId="0" borderId="79" xfId="1" applyNumberFormat="1" applyFont="1" applyFill="1" applyBorder="1" applyAlignment="1" applyProtection="1">
      <alignment vertical="center" textRotation="90" wrapText="1"/>
    </xf>
    <xf numFmtId="176" fontId="12" fillId="0" borderId="121" xfId="1" applyNumberFormat="1" applyFont="1" applyFill="1" applyBorder="1" applyAlignment="1" applyProtection="1">
      <alignment horizontal="center"/>
    </xf>
    <xf numFmtId="0" fontId="12" fillId="0" borderId="79" xfId="1" applyNumberFormat="1" applyFont="1" applyFill="1" applyBorder="1" applyAlignment="1" applyProtection="1">
      <alignment vertical="center"/>
    </xf>
    <xf numFmtId="0" fontId="12" fillId="0" borderId="79" xfId="1" applyNumberFormat="1" applyFont="1" applyFill="1" applyBorder="1" applyAlignment="1" applyProtection="1"/>
    <xf numFmtId="176" fontId="12" fillId="0" borderId="27" xfId="1" applyNumberFormat="1" applyFont="1" applyFill="1" applyBorder="1" applyAlignment="1" applyProtection="1">
      <alignment horizontal="center"/>
    </xf>
    <xf numFmtId="176" fontId="15" fillId="0" borderId="166" xfId="1" applyNumberFormat="1" applyFont="1" applyFill="1" applyBorder="1" applyAlignment="1" applyProtection="1">
      <alignment horizontal="center"/>
    </xf>
    <xf numFmtId="0" fontId="12" fillId="0" borderId="159" xfId="1" applyNumberFormat="1" applyFont="1" applyBorder="1" applyAlignment="1" applyProtection="1">
      <alignment horizontal="center" vertical="center"/>
    </xf>
    <xf numFmtId="0" fontId="15" fillId="0" borderId="156" xfId="1" applyNumberFormat="1" applyFont="1" applyBorder="1" applyAlignment="1" applyProtection="1">
      <alignment vertical="center"/>
    </xf>
    <xf numFmtId="2" fontId="12" fillId="0" borderId="157" xfId="1" applyNumberFormat="1" applyFont="1" applyBorder="1" applyAlignment="1" applyProtection="1">
      <alignment horizontal="center" vertical="center"/>
    </xf>
    <xf numFmtId="4" fontId="12" fillId="0" borderId="157" xfId="1" applyNumberFormat="1" applyFont="1" applyBorder="1" applyAlignment="1" applyProtection="1">
      <alignment horizontal="center" vertical="center"/>
    </xf>
    <xf numFmtId="176" fontId="12" fillId="8" borderId="157" xfId="1" applyNumberFormat="1" applyFont="1" applyFill="1" applyBorder="1" applyAlignment="1" applyProtection="1">
      <alignment horizontal="center" vertical="center"/>
    </xf>
    <xf numFmtId="176" fontId="15" fillId="8" borderId="157" xfId="1" applyNumberFormat="1" applyFont="1" applyFill="1" applyBorder="1" applyAlignment="1" applyProtection="1">
      <alignment horizontal="center" vertical="center"/>
    </xf>
    <xf numFmtId="176" fontId="12" fillId="0" borderId="157" xfId="1" applyNumberFormat="1" applyFont="1" applyBorder="1" applyAlignment="1" applyProtection="1">
      <alignment horizontal="center" vertical="center"/>
    </xf>
    <xf numFmtId="176" fontId="12" fillId="8" borderId="158" xfId="1" applyNumberFormat="1" applyFont="1" applyFill="1" applyBorder="1" applyAlignment="1" applyProtection="1">
      <alignment horizontal="center" vertical="center"/>
    </xf>
    <xf numFmtId="176" fontId="15" fillId="8" borderId="158" xfId="1" applyNumberFormat="1" applyFont="1" applyFill="1" applyBorder="1" applyAlignment="1" applyProtection="1">
      <alignment horizontal="center" vertical="center"/>
    </xf>
    <xf numFmtId="2" fontId="12" fillId="0" borderId="0" xfId="1" applyNumberFormat="1" applyFont="1" applyBorder="1" applyAlignment="1" applyProtection="1">
      <alignment horizontal="center" vertical="center"/>
    </xf>
    <xf numFmtId="4" fontId="12" fillId="0" borderId="0" xfId="1" applyNumberFormat="1" applyFont="1" applyBorder="1" applyAlignment="1" applyProtection="1">
      <alignment horizontal="center" vertical="center"/>
    </xf>
    <xf numFmtId="4" fontId="12" fillId="8" borderId="0" xfId="1" applyNumberFormat="1" applyFont="1" applyFill="1" applyBorder="1" applyAlignment="1" applyProtection="1">
      <alignment horizontal="center" vertical="center"/>
    </xf>
    <xf numFmtId="4" fontId="15" fillId="8" borderId="0" xfId="1" applyNumberFormat="1" applyFont="1" applyFill="1" applyBorder="1" applyAlignment="1" applyProtection="1">
      <alignment horizontal="center" vertical="center"/>
    </xf>
    <xf numFmtId="2" fontId="12" fillId="8" borderId="0" xfId="1" applyNumberFormat="1" applyFont="1" applyFill="1" applyBorder="1" applyAlignment="1" applyProtection="1">
      <alignment horizontal="center" vertical="center"/>
    </xf>
    <xf numFmtId="2" fontId="15" fillId="8" borderId="0" xfId="1" applyNumberFormat="1" applyFont="1" applyFill="1" applyBorder="1" applyAlignment="1" applyProtection="1">
      <alignment horizontal="center" vertical="center"/>
    </xf>
    <xf numFmtId="4" fontId="12" fillId="0" borderId="160" xfId="1" applyNumberFormat="1" applyFont="1" applyBorder="1" applyAlignment="1" applyProtection="1">
      <alignment horizontal="center" vertical="center"/>
    </xf>
    <xf numFmtId="4" fontId="15" fillId="8" borderId="158" xfId="1" applyNumberFormat="1" applyFont="1" applyFill="1" applyBorder="1" applyAlignment="1" applyProtection="1">
      <alignment horizontal="center" vertical="center"/>
    </xf>
    <xf numFmtId="4" fontId="15" fillId="16" borderId="161" xfId="1" applyNumberFormat="1" applyFont="1" applyFill="1" applyBorder="1" applyAlignment="1" applyProtection="1">
      <alignment horizontal="center" vertical="center"/>
    </xf>
    <xf numFmtId="0" fontId="12" fillId="11" borderId="0" xfId="1" applyNumberFormat="1" applyFont="1" applyFill="1" applyAlignment="1" applyProtection="1"/>
    <xf numFmtId="3" fontId="12" fillId="0" borderId="0" xfId="1" applyNumberFormat="1" applyFont="1" applyAlignment="1" applyProtection="1"/>
    <xf numFmtId="174" fontId="12" fillId="0" borderId="0" xfId="1" applyNumberFormat="1" applyFont="1" applyAlignment="1" applyProtection="1"/>
    <xf numFmtId="0" fontId="6" fillId="11" borderId="71" xfId="1" applyNumberFormat="1" applyFont="1" applyFill="1" applyBorder="1" applyAlignment="1" applyProtection="1"/>
    <xf numFmtId="0" fontId="13" fillId="11" borderId="71" xfId="1" applyNumberFormat="1" applyFont="1" applyFill="1" applyBorder="1" applyAlignment="1" applyProtection="1"/>
    <xf numFmtId="0" fontId="13" fillId="11" borderId="0" xfId="1" applyNumberFormat="1" applyFont="1" applyFill="1" applyBorder="1" applyAlignment="1" applyProtection="1"/>
    <xf numFmtId="0" fontId="14" fillId="11" borderId="0" xfId="1" applyNumberFormat="1" applyFont="1" applyFill="1" applyAlignment="1" applyProtection="1">
      <alignment horizontal="right"/>
    </xf>
    <xf numFmtId="0" fontId="1" fillId="11" borderId="0" xfId="1" applyNumberFormat="1" applyFont="1" applyFill="1" applyAlignment="1" applyProtection="1"/>
    <xf numFmtId="171" fontId="12" fillId="0" borderId="31" xfId="1" applyNumberFormat="1" applyFont="1" applyBorder="1" applyAlignment="1" applyProtection="1">
      <alignment vertical="center"/>
    </xf>
    <xf numFmtId="0" fontId="11" fillId="0" borderId="32" xfId="1" applyNumberFormat="1" applyFont="1" applyBorder="1" applyAlignment="1" applyProtection="1">
      <alignment horizontal="right"/>
    </xf>
    <xf numFmtId="0" fontId="11" fillId="0" borderId="33" xfId="1" applyNumberFormat="1" applyFont="1" applyBorder="1" applyAlignment="1" applyProtection="1">
      <alignment horizontal="center" vertical="center"/>
    </xf>
    <xf numFmtId="14" fontId="11" fillId="0" borderId="30" xfId="1" applyNumberFormat="1" applyFont="1" applyBorder="1" applyAlignment="1" applyProtection="1">
      <alignment horizontal="center" vertical="center"/>
    </xf>
    <xf numFmtId="0" fontId="12" fillId="0" borderId="0" xfId="1" applyNumberFormat="1" applyFont="1" applyBorder="1" applyAlignment="1" applyProtection="1">
      <alignment horizontal="left"/>
    </xf>
    <xf numFmtId="0" fontId="12" fillId="0" borderId="30" xfId="1" applyNumberFormat="1" applyFont="1" applyBorder="1" applyAlignment="1" applyProtection="1"/>
    <xf numFmtId="0" fontId="15" fillId="0" borderId="0" xfId="1" applyNumberFormat="1" applyFont="1" applyBorder="1" applyAlignment="1" applyProtection="1"/>
    <xf numFmtId="0" fontId="12" fillId="0" borderId="14" xfId="1" applyNumberFormat="1" applyFont="1" applyBorder="1" applyAlignment="1" applyProtection="1">
      <alignment horizontal="center" vertical="center"/>
    </xf>
    <xf numFmtId="0" fontId="15" fillId="0" borderId="15" xfId="1" applyNumberFormat="1" applyFont="1" applyBorder="1" applyAlignment="1" applyProtection="1"/>
    <xf numFmtId="176" fontId="15" fillId="0" borderId="16" xfId="1" applyNumberFormat="1" applyFont="1" applyBorder="1" applyAlignment="1" applyProtection="1">
      <alignment horizontal="center"/>
    </xf>
    <xf numFmtId="176" fontId="12" fillId="0" borderId="16" xfId="1" applyNumberFormat="1" applyFont="1" applyBorder="1" applyAlignment="1" applyProtection="1">
      <alignment horizontal="center"/>
    </xf>
    <xf numFmtId="0" fontId="12" fillId="0" borderId="0" xfId="1" applyNumberFormat="1" applyFont="1" applyBorder="1" applyAlignment="1" applyProtection="1">
      <alignment horizontal="right"/>
    </xf>
    <xf numFmtId="0" fontId="25" fillId="0" borderId="9" xfId="1" applyNumberFormat="1" applyFont="1" applyBorder="1" applyAlignment="1" applyProtection="1"/>
    <xf numFmtId="0" fontId="25" fillId="0" borderId="0" xfId="1" applyNumberFormat="1" applyFont="1" applyBorder="1" applyAlignment="1" applyProtection="1"/>
    <xf numFmtId="0" fontId="1" fillId="0" borderId="9" xfId="1" applyNumberFormat="1" applyFont="1" applyBorder="1" applyAlignment="1" applyProtection="1"/>
    <xf numFmtId="3" fontId="12" fillId="0" borderId="30" xfId="1" applyNumberFormat="1" applyFont="1" applyBorder="1" applyAlignment="1" applyProtection="1"/>
    <xf numFmtId="0" fontId="22" fillId="0" borderId="9" xfId="1" applyNumberFormat="1" applyFont="1" applyBorder="1" applyAlignment="1" applyProtection="1"/>
    <xf numFmtId="3" fontId="12" fillId="0" borderId="166" xfId="1" applyNumberFormat="1" applyFont="1" applyBorder="1" applyAlignment="1" applyProtection="1">
      <alignment horizontal="center" vertical="center"/>
    </xf>
    <xf numFmtId="0" fontId="15" fillId="0" borderId="17" xfId="1" applyNumberFormat="1" applyFont="1" applyBorder="1" applyAlignment="1" applyProtection="1"/>
    <xf numFmtId="176" fontId="15" fillId="0" borderId="67" xfId="1" applyNumberFormat="1" applyFont="1" applyFill="1" applyBorder="1" applyAlignment="1" applyProtection="1">
      <alignment horizontal="center"/>
    </xf>
    <xf numFmtId="0" fontId="12" fillId="0" borderId="33" xfId="1" applyNumberFormat="1" applyFont="1" applyBorder="1" applyAlignment="1" applyProtection="1"/>
    <xf numFmtId="0" fontId="23" fillId="0" borderId="0" xfId="1" applyNumberFormat="1" applyFont="1" applyBorder="1" applyAlignment="1" applyProtection="1"/>
    <xf numFmtId="0" fontId="23" fillId="0" borderId="30" xfId="1" applyNumberFormat="1" applyFont="1" applyBorder="1" applyAlignment="1" applyProtection="1"/>
    <xf numFmtId="0" fontId="15" fillId="0" borderId="121" xfId="1" applyNumberFormat="1" applyFont="1" applyBorder="1" applyAlignment="1" applyProtection="1"/>
    <xf numFmtId="176" fontId="12" fillId="0" borderId="123" xfId="1" applyNumberFormat="1" applyFont="1" applyBorder="1" applyAlignment="1" applyProtection="1">
      <alignment horizontal="center"/>
    </xf>
    <xf numFmtId="0" fontId="23" fillId="0" borderId="177" xfId="1" applyNumberFormat="1" applyFont="1" applyBorder="1" applyAlignment="1" applyProtection="1"/>
    <xf numFmtId="0" fontId="15" fillId="8" borderId="15" xfId="1" applyNumberFormat="1" applyFont="1" applyFill="1" applyBorder="1" applyAlignment="1" applyProtection="1"/>
    <xf numFmtId="0" fontId="15" fillId="0" borderId="131" xfId="1" applyNumberFormat="1" applyFont="1" applyBorder="1" applyAlignment="1" applyProtection="1">
      <alignment horizontal="center"/>
    </xf>
    <xf numFmtId="0" fontId="12" fillId="8" borderId="15" xfId="1" applyNumberFormat="1" applyFont="1" applyFill="1" applyBorder="1" applyAlignment="1" applyProtection="1"/>
    <xf numFmtId="176" fontId="12" fillId="8" borderId="15" xfId="1" applyNumberFormat="1" applyFont="1" applyFill="1" applyBorder="1" applyAlignment="1" applyProtection="1">
      <alignment horizontal="center"/>
    </xf>
    <xf numFmtId="3" fontId="12" fillId="0" borderId="181" xfId="1" applyNumberFormat="1" applyFont="1" applyBorder="1" applyAlignment="1" applyProtection="1">
      <alignment horizontal="center"/>
    </xf>
    <xf numFmtId="3" fontId="12" fillId="0" borderId="175" xfId="1" applyNumberFormat="1" applyFont="1" applyBorder="1" applyAlignment="1" applyProtection="1">
      <alignment horizontal="center"/>
    </xf>
    <xf numFmtId="176" fontId="12" fillId="0" borderId="15" xfId="1" applyNumberFormat="1" applyFont="1" applyBorder="1" applyAlignment="1" applyProtection="1">
      <alignment horizontal="center"/>
    </xf>
    <xf numFmtId="0" fontId="12" fillId="0" borderId="179" xfId="1" applyNumberFormat="1" applyFont="1" applyBorder="1" applyAlignment="1" applyProtection="1">
      <alignment horizontal="center" vertical="center"/>
    </xf>
    <xf numFmtId="0" fontId="12" fillId="11" borderId="92" xfId="1" applyNumberFormat="1" applyFont="1" applyFill="1" applyBorder="1" applyAlignment="1" applyProtection="1"/>
    <xf numFmtId="3" fontId="12" fillId="0" borderId="92" xfId="1" applyNumberFormat="1" applyFont="1" applyBorder="1" applyAlignment="1" applyProtection="1">
      <alignment horizontal="center"/>
    </xf>
    <xf numFmtId="3" fontId="12" fillId="0" borderId="92" xfId="1" applyNumberFormat="1" applyFont="1" applyFill="1" applyBorder="1" applyAlignment="1" applyProtection="1">
      <alignment horizontal="center"/>
    </xf>
    <xf numFmtId="3" fontId="12" fillId="0" borderId="180" xfId="1" applyNumberFormat="1" applyFont="1" applyFill="1" applyBorder="1" applyAlignment="1" applyProtection="1">
      <alignment horizontal="center"/>
    </xf>
    <xf numFmtId="176" fontId="15" fillId="0" borderId="15" xfId="1" applyNumberFormat="1" applyFont="1" applyBorder="1" applyAlignment="1" applyProtection="1">
      <alignment horizontal="center"/>
    </xf>
    <xf numFmtId="0" fontId="12" fillId="0" borderId="6" xfId="1" applyNumberFormat="1" applyFont="1" applyBorder="1" applyAlignment="1" applyProtection="1">
      <alignment horizontal="center" vertical="center"/>
    </xf>
    <xf numFmtId="0" fontId="15" fillId="0" borderId="6" xfId="1" applyNumberFormat="1" applyFont="1" applyBorder="1" applyAlignment="1" applyProtection="1"/>
    <xf numFmtId="175" fontId="6" fillId="0" borderId="6" xfId="1" applyNumberFormat="1" applyFont="1" applyBorder="1" applyAlignment="1" applyProtection="1">
      <alignment horizontal="center"/>
    </xf>
    <xf numFmtId="0" fontId="12" fillId="0" borderId="8" xfId="1" applyNumberFormat="1" applyFont="1" applyBorder="1" applyAlignment="1" applyProtection="1">
      <alignment horizontal="center" vertical="center"/>
    </xf>
    <xf numFmtId="0" fontId="15" fillId="0" borderId="35" xfId="1" applyNumberFormat="1" applyFont="1" applyBorder="1" applyAlignment="1" applyProtection="1"/>
    <xf numFmtId="176" fontId="15" fillId="0" borderId="4" xfId="1" applyNumberFormat="1" applyFont="1" applyBorder="1" applyAlignment="1" applyProtection="1">
      <alignment horizontal="center"/>
    </xf>
    <xf numFmtId="0" fontId="22" fillId="0" borderId="35" xfId="1" applyNumberFormat="1" applyFont="1" applyBorder="1" applyAlignment="1" applyProtection="1"/>
    <xf numFmtId="0" fontId="12" fillId="0" borderId="4" xfId="1" applyNumberFormat="1" applyFont="1" applyBorder="1" applyAlignment="1" applyProtection="1"/>
    <xf numFmtId="170" fontId="15" fillId="0" borderId="178" xfId="1" applyNumberFormat="1" applyFont="1" applyBorder="1" applyAlignment="1" applyProtection="1">
      <alignment horizontal="center"/>
    </xf>
    <xf numFmtId="0" fontId="12" fillId="0" borderId="47" xfId="1" applyNumberFormat="1" applyFont="1" applyBorder="1" applyAlignment="1" applyProtection="1"/>
    <xf numFmtId="3" fontId="12" fillId="0" borderId="47" xfId="1" applyNumberFormat="1" applyFont="1" applyBorder="1" applyAlignment="1" applyProtection="1"/>
    <xf numFmtId="3" fontId="12" fillId="0" borderId="0" xfId="1" applyNumberFormat="1" applyFont="1" applyBorder="1" applyAlignment="1" applyProtection="1"/>
    <xf numFmtId="0" fontId="12" fillId="0" borderId="107" xfId="1" applyNumberFormat="1" applyFont="1" applyBorder="1" applyAlignment="1" applyProtection="1"/>
    <xf numFmtId="176" fontId="12" fillId="0" borderId="70" xfId="1" applyNumberFormat="1" applyFont="1" applyBorder="1" applyAlignment="1" applyProtection="1"/>
    <xf numFmtId="0" fontId="12" fillId="0" borderId="96" xfId="1" applyNumberFormat="1" applyFont="1" applyBorder="1" applyAlignment="1" applyProtection="1"/>
    <xf numFmtId="176" fontId="12" fillId="0" borderId="97" xfId="1" applyNumberFormat="1" applyFont="1" applyBorder="1" applyAlignment="1" applyProtection="1"/>
    <xf numFmtId="0" fontId="12" fillId="0" borderId="113" xfId="1" applyNumberFormat="1" applyFont="1" applyBorder="1" applyAlignment="1" applyProtection="1"/>
    <xf numFmtId="176" fontId="12" fillId="0" borderId="166" xfId="1" applyNumberFormat="1" applyFont="1" applyBorder="1" applyAlignment="1" applyProtection="1"/>
    <xf numFmtId="3" fontId="12" fillId="7" borderId="0" xfId="1" applyNumberFormat="1" applyFont="1" applyFill="1" applyAlignment="1" applyProtection="1"/>
    <xf numFmtId="0" fontId="26" fillId="0" borderId="0" xfId="1" applyNumberFormat="1" applyFont="1" applyAlignment="1" applyProtection="1">
      <alignment horizontal="right" vertical="center"/>
    </xf>
    <xf numFmtId="0" fontId="12" fillId="0" borderId="66" xfId="1" applyNumberFormat="1" applyFont="1" applyBorder="1" applyAlignment="1" applyProtection="1">
      <alignment vertical="center"/>
    </xf>
    <xf numFmtId="0" fontId="12" fillId="0" borderId="47" xfId="1" applyNumberFormat="1" applyFont="1" applyBorder="1" applyAlignment="1" applyProtection="1">
      <alignment vertical="center"/>
    </xf>
    <xf numFmtId="0" fontId="12" fillId="0" borderId="87" xfId="1" applyNumberFormat="1" applyFont="1" applyBorder="1" applyAlignment="1" applyProtection="1">
      <alignment vertical="center"/>
    </xf>
    <xf numFmtId="0" fontId="1" fillId="0" borderId="87" xfId="1" applyNumberFormat="1" applyFont="1" applyBorder="1" applyAlignment="1" applyProtection="1"/>
    <xf numFmtId="0" fontId="12" fillId="0" borderId="88" xfId="1" applyNumberFormat="1" applyFont="1" applyBorder="1" applyAlignment="1" applyProtection="1">
      <alignment vertical="center"/>
    </xf>
    <xf numFmtId="171" fontId="11" fillId="0" borderId="41" xfId="1" applyNumberFormat="1" applyFont="1" applyFill="1" applyBorder="1" applyAlignment="1" applyProtection="1">
      <alignment vertical="center"/>
    </xf>
    <xf numFmtId="0" fontId="15" fillId="0" borderId="0" xfId="1" applyNumberFormat="1" applyFont="1" applyBorder="1" applyAlignment="1" applyProtection="1">
      <alignment horizontal="right" vertical="center"/>
    </xf>
    <xf numFmtId="0" fontId="15" fillId="0" borderId="89" xfId="1" applyNumberFormat="1" applyFont="1" applyBorder="1" applyAlignment="1" applyProtection="1">
      <alignment horizontal="right" vertical="center"/>
    </xf>
    <xf numFmtId="0" fontId="12" fillId="0" borderId="41" xfId="1" applyNumberFormat="1" applyFont="1" applyBorder="1" applyAlignment="1" applyProtection="1">
      <alignment vertical="center"/>
    </xf>
    <xf numFmtId="0" fontId="12" fillId="0" borderId="89" xfId="1" applyNumberFormat="1" applyFont="1" applyBorder="1" applyAlignment="1" applyProtection="1">
      <alignment vertical="center"/>
    </xf>
    <xf numFmtId="0" fontId="6" fillId="0" borderId="41" xfId="1" applyNumberFormat="1" applyFont="1" applyBorder="1" applyAlignment="1" applyProtection="1">
      <alignment vertical="center"/>
    </xf>
    <xf numFmtId="171" fontId="11" fillId="0" borderId="0" xfId="1" applyNumberFormat="1" applyFont="1" applyBorder="1" applyAlignment="1" applyProtection="1">
      <alignment horizontal="center" vertical="center"/>
    </xf>
    <xf numFmtId="171" fontId="11" fillId="0" borderId="89" xfId="1" applyNumberFormat="1" applyFont="1" applyFill="1" applyBorder="1" applyAlignment="1" applyProtection="1">
      <alignment horizontal="center" vertical="center"/>
    </xf>
    <xf numFmtId="14" fontId="11" fillId="0" borderId="60" xfId="1" applyNumberFormat="1" applyFont="1" applyBorder="1" applyAlignment="1" applyProtection="1">
      <alignment horizontal="center" vertical="center"/>
    </xf>
    <xf numFmtId="0" fontId="1" fillId="0" borderId="60" xfId="1" applyNumberFormat="1" applyFont="1" applyBorder="1" applyAlignment="1" applyProtection="1"/>
    <xf numFmtId="14" fontId="11" fillId="0" borderId="90" xfId="1" applyNumberFormat="1" applyFont="1" applyFill="1" applyBorder="1" applyAlignment="1" applyProtection="1">
      <alignment horizontal="center" vertical="center"/>
    </xf>
    <xf numFmtId="0" fontId="15" fillId="0" borderId="42" xfId="1" applyNumberFormat="1" applyFont="1" applyBorder="1" applyAlignment="1" applyProtection="1">
      <alignment vertical="center"/>
    </xf>
    <xf numFmtId="0" fontId="12" fillId="0" borderId="15" xfId="1" applyNumberFormat="1" applyFont="1" applyBorder="1" applyAlignment="1" applyProtection="1">
      <alignment horizontal="centerContinuous" vertical="center"/>
    </xf>
    <xf numFmtId="0" fontId="12" fillId="0" borderId="16" xfId="1" applyNumberFormat="1" applyFont="1" applyBorder="1" applyAlignment="1" applyProtection="1">
      <alignment horizontal="centerContinuous" vertical="center"/>
    </xf>
    <xf numFmtId="171" fontId="12" fillId="0" borderId="16" xfId="1" applyNumberFormat="1" applyFont="1" applyBorder="1" applyAlignment="1" applyProtection="1">
      <alignment horizontal="left" vertical="center"/>
    </xf>
    <xf numFmtId="0" fontId="12" fillId="0" borderId="91" xfId="1" applyNumberFormat="1" applyFont="1" applyBorder="1" applyAlignment="1" applyProtection="1">
      <alignment horizontal="left" vertical="center"/>
    </xf>
    <xf numFmtId="0" fontId="12" fillId="0" borderId="92" xfId="1" applyNumberFormat="1" applyFont="1" applyBorder="1" applyAlignment="1" applyProtection="1">
      <alignment horizontal="centerContinuous" vertical="center"/>
    </xf>
    <xf numFmtId="0" fontId="12" fillId="0" borderId="0" xfId="1" applyNumberFormat="1" applyFont="1" applyBorder="1" applyAlignment="1" applyProtection="1">
      <alignment horizontal="left" vertical="center"/>
    </xf>
    <xf numFmtId="0" fontId="12" fillId="0" borderId="76" xfId="1" applyNumberFormat="1" applyFont="1" applyBorder="1" applyAlignment="1" applyProtection="1">
      <alignment horizontal="centerContinuous" vertical="center"/>
    </xf>
    <xf numFmtId="171" fontId="12" fillId="0" borderId="92" xfId="1" applyNumberFormat="1" applyFont="1" applyBorder="1" applyAlignment="1" applyProtection="1">
      <alignment horizontal="left" vertical="center"/>
    </xf>
    <xf numFmtId="0" fontId="12" fillId="0" borderId="94" xfId="1" applyNumberFormat="1" applyFont="1" applyBorder="1" applyAlignment="1" applyProtection="1">
      <alignment horizontal="centerContinuous" vertical="center"/>
    </xf>
    <xf numFmtId="0" fontId="12" fillId="0" borderId="15" xfId="1" applyNumberFormat="1" applyFont="1" applyBorder="1" applyAlignment="1" applyProtection="1">
      <alignment horizontal="center" vertical="center" wrapText="1"/>
    </xf>
    <xf numFmtId="0" fontId="12" fillId="6" borderId="15" xfId="1" applyNumberFormat="1" applyFont="1" applyFill="1" applyBorder="1" applyAlignment="1" applyProtection="1">
      <alignment horizontal="center" vertical="center"/>
    </xf>
    <xf numFmtId="0" fontId="1" fillId="0" borderId="41" xfId="1" applyNumberFormat="1" applyFont="1" applyBorder="1" applyAlignment="1" applyProtection="1">
      <alignment horizontal="center"/>
    </xf>
    <xf numFmtId="0" fontId="6" fillId="0" borderId="42" xfId="1" applyNumberFormat="1" applyFont="1" applyBorder="1" applyAlignment="1" applyProtection="1"/>
    <xf numFmtId="0" fontId="6" fillId="0" borderId="15" xfId="1" applyNumberFormat="1" applyFont="1" applyBorder="1" applyAlignment="1" applyProtection="1">
      <alignment horizontal="center"/>
    </xf>
    <xf numFmtId="176" fontId="8" fillId="0" borderId="15" xfId="1" applyNumberFormat="1" applyFont="1" applyBorder="1" applyAlignment="1" applyProtection="1">
      <alignment horizontal="center"/>
    </xf>
    <xf numFmtId="176" fontId="6" fillId="0" borderId="15" xfId="1" applyNumberFormat="1" applyFont="1" applyBorder="1" applyAlignment="1" applyProtection="1">
      <alignment horizontal="center"/>
    </xf>
    <xf numFmtId="0" fontId="15" fillId="0" borderId="42" xfId="1" applyNumberFormat="1" applyFont="1" applyBorder="1" applyAlignment="1" applyProtection="1">
      <alignment horizontal="left" vertical="center"/>
    </xf>
    <xf numFmtId="176" fontId="8" fillId="0" borderId="144" xfId="1" applyNumberFormat="1" applyFont="1" applyFill="1" applyBorder="1" applyAlignment="1" applyProtection="1">
      <alignment horizontal="center"/>
    </xf>
    <xf numFmtId="176" fontId="8" fillId="0" borderId="131" xfId="1" applyNumberFormat="1" applyFont="1" applyFill="1" applyBorder="1" applyAlignment="1" applyProtection="1">
      <alignment horizontal="center"/>
    </xf>
    <xf numFmtId="0" fontId="6" fillId="0" borderId="143" xfId="1" applyNumberFormat="1" applyFont="1" applyBorder="1" applyAlignment="1" applyProtection="1"/>
    <xf numFmtId="0" fontId="6" fillId="0" borderId="144" xfId="1" applyNumberFormat="1" applyFont="1" applyBorder="1" applyAlignment="1" applyProtection="1">
      <alignment horizontal="center"/>
    </xf>
    <xf numFmtId="176" fontId="8" fillId="0" borderId="144" xfId="1" applyNumberFormat="1" applyFont="1" applyBorder="1" applyAlignment="1" applyProtection="1">
      <alignment horizontal="center"/>
    </xf>
    <xf numFmtId="176" fontId="6" fillId="0" borderId="144" xfId="1" applyNumberFormat="1" applyFont="1" applyBorder="1" applyAlignment="1" applyProtection="1">
      <alignment horizontal="center"/>
    </xf>
    <xf numFmtId="167" fontId="12" fillId="0" borderId="15" xfId="1" applyNumberFormat="1" applyFont="1" applyBorder="1" applyAlignment="1" applyProtection="1">
      <alignment horizontal="center" vertical="center"/>
    </xf>
    <xf numFmtId="176" fontId="12" fillId="11" borderId="175" xfId="1" applyNumberFormat="1" applyFont="1" applyFill="1" applyBorder="1" applyAlignment="1" applyProtection="1">
      <alignment horizontal="center"/>
    </xf>
    <xf numFmtId="176" fontId="17" fillId="11" borderId="68" xfId="1" applyNumberFormat="1" applyFont="1" applyFill="1" applyBorder="1" applyAlignment="1" applyProtection="1">
      <alignment horizontal="center"/>
    </xf>
    <xf numFmtId="176" fontId="8" fillId="0" borderId="44" xfId="1" applyNumberFormat="1" applyFont="1" applyBorder="1" applyAlignment="1" applyProtection="1">
      <alignment horizontal="center"/>
    </xf>
    <xf numFmtId="176" fontId="6" fillId="0" borderId="45" xfId="1" applyNumberFormat="1" applyFont="1" applyBorder="1" applyAlignment="1" applyProtection="1">
      <alignment horizontal="center"/>
    </xf>
    <xf numFmtId="167" fontId="12" fillId="0" borderId="47" xfId="1" applyNumberFormat="1" applyFont="1" applyBorder="1" applyAlignment="1" applyProtection="1"/>
    <xf numFmtId="0" fontId="15" fillId="0" borderId="0" xfId="1" applyNumberFormat="1" applyFont="1" applyAlignment="1" applyProtection="1">
      <alignment vertical="center"/>
    </xf>
    <xf numFmtId="0" fontId="1" fillId="11" borderId="0" xfId="1" applyNumberFormat="1" applyFont="1" applyFill="1" applyAlignment="1" applyProtection="1">
      <alignment vertical="center"/>
    </xf>
    <xf numFmtId="0" fontId="6" fillId="11" borderId="0" xfId="1" applyNumberFormat="1" applyFont="1" applyFill="1" applyAlignment="1" applyProtection="1">
      <alignment vertical="center"/>
    </xf>
    <xf numFmtId="0" fontId="27" fillId="11" borderId="0" xfId="1" applyNumberFormat="1" applyFont="1" applyFill="1" applyAlignment="1" applyProtection="1">
      <alignment vertical="center"/>
    </xf>
    <xf numFmtId="0" fontId="28" fillId="11" borderId="0" xfId="1" applyNumberFormat="1" applyFont="1" applyFill="1" applyAlignment="1" applyProtection="1">
      <alignment horizontal="right" vertical="center"/>
    </xf>
    <xf numFmtId="171" fontId="11" fillId="0" borderId="0" xfId="1" applyNumberFormat="1" applyFont="1" applyAlignment="1" applyProtection="1">
      <alignment vertical="center"/>
    </xf>
    <xf numFmtId="0" fontId="11" fillId="0" borderId="0" xfId="1" applyNumberFormat="1" applyFont="1" applyAlignment="1" applyProtection="1">
      <alignment vertical="center"/>
    </xf>
    <xf numFmtId="171" fontId="11" fillId="0" borderId="0" xfId="1" applyNumberFormat="1" applyFont="1" applyAlignment="1" applyProtection="1">
      <alignment horizontal="center" vertical="center"/>
    </xf>
    <xf numFmtId="0" fontId="29" fillId="0" borderId="0" xfId="1" applyNumberFormat="1" applyFont="1" applyAlignment="1" applyProtection="1">
      <alignment vertical="center"/>
    </xf>
    <xf numFmtId="0" fontId="15" fillId="0" borderId="0" xfId="1" applyNumberFormat="1" applyFont="1" applyAlignment="1" applyProtection="1">
      <alignment horizontal="right" vertical="center"/>
    </xf>
    <xf numFmtId="0" fontId="15" fillId="0" borderId="0" xfId="1" applyNumberFormat="1" applyFont="1" applyAlignment="1" applyProtection="1">
      <alignment horizontal="left" vertical="center"/>
    </xf>
    <xf numFmtId="0" fontId="30" fillId="0" borderId="0" xfId="1" applyNumberFormat="1" applyFont="1" applyAlignment="1" applyProtection="1">
      <alignment vertical="center"/>
    </xf>
    <xf numFmtId="0" fontId="12" fillId="0" borderId="66" xfId="1" applyNumberFormat="1" applyFont="1" applyBorder="1" applyAlignment="1" applyProtection="1">
      <alignment horizontal="center" vertical="center"/>
    </xf>
    <xf numFmtId="0" fontId="31" fillId="0" borderId="46" xfId="1" applyNumberFormat="1" applyFont="1" applyBorder="1" applyAlignment="1" applyProtection="1">
      <alignment horizontal="center" vertical="center"/>
    </xf>
    <xf numFmtId="0" fontId="12" fillId="0" borderId="46" xfId="1" applyNumberFormat="1" applyFont="1" applyBorder="1" applyAlignment="1" applyProtection="1">
      <alignment horizontal="center" vertical="center"/>
    </xf>
    <xf numFmtId="0" fontId="28" fillId="0" borderId="31" xfId="1" applyNumberFormat="1" applyFont="1" applyBorder="1" applyAlignment="1" applyProtection="1">
      <alignment horizontal="left" vertical="center"/>
    </xf>
    <xf numFmtId="0" fontId="32" fillId="0" borderId="32" xfId="1" applyNumberFormat="1" applyFont="1" applyFill="1" applyBorder="1" applyAlignment="1" applyProtection="1">
      <alignment vertical="center"/>
    </xf>
    <xf numFmtId="0" fontId="1" fillId="0" borderId="32" xfId="1" applyNumberFormat="1" applyFont="1" applyFill="1" applyBorder="1" applyAlignment="1" applyProtection="1">
      <alignment vertical="center"/>
    </xf>
    <xf numFmtId="0" fontId="1" fillId="0" borderId="33" xfId="1" applyNumberFormat="1" applyFont="1" applyFill="1" applyBorder="1" applyAlignment="1" applyProtection="1">
      <alignment vertical="center"/>
    </xf>
    <xf numFmtId="171" fontId="12" fillId="0" borderId="15" xfId="1" applyNumberFormat="1" applyFont="1" applyBorder="1" applyAlignment="1" applyProtection="1">
      <alignment horizontal="center" vertical="center"/>
    </xf>
    <xf numFmtId="0" fontId="30" fillId="0" borderId="41" xfId="1" applyNumberFormat="1" applyFont="1" applyBorder="1" applyAlignment="1" applyProtection="1">
      <alignment vertical="center"/>
    </xf>
    <xf numFmtId="0" fontId="1" fillId="0" borderId="8" xfId="1" applyNumberFormat="1" applyFont="1" applyFill="1" applyBorder="1" applyAlignment="1" applyProtection="1">
      <alignment vertical="center"/>
    </xf>
    <xf numFmtId="0" fontId="1" fillId="0" borderId="0" xfId="1" applyNumberFormat="1" applyFont="1" applyFill="1" applyBorder="1" applyAlignment="1" applyProtection="1">
      <alignment vertical="center"/>
    </xf>
    <xf numFmtId="0" fontId="1" fillId="0" borderId="30" xfId="1" applyNumberFormat="1" applyFont="1" applyFill="1" applyBorder="1" applyAlignment="1" applyProtection="1">
      <alignment vertical="center"/>
    </xf>
    <xf numFmtId="0" fontId="31" fillId="0" borderId="9" xfId="1" applyNumberFormat="1" applyFont="1" applyBorder="1" applyAlignment="1" applyProtection="1">
      <alignment horizontal="center" vertical="center"/>
    </xf>
    <xf numFmtId="0" fontId="1" fillId="0" borderId="96" xfId="1" applyNumberFormat="1" applyFont="1" applyFill="1" applyBorder="1" applyAlignment="1" applyProtection="1">
      <alignment horizontal="center" vertical="center"/>
    </xf>
    <xf numFmtId="0" fontId="11" fillId="0" borderId="2" xfId="1" applyNumberFormat="1" applyFont="1" applyFill="1" applyBorder="1" applyAlignment="1" applyProtection="1">
      <alignment horizontal="center" vertical="center"/>
    </xf>
    <xf numFmtId="171" fontId="11" fillId="0" borderId="2" xfId="1" applyNumberFormat="1" applyFont="1" applyFill="1" applyBorder="1" applyAlignment="1" applyProtection="1">
      <alignment horizontal="center" vertical="center"/>
    </xf>
    <xf numFmtId="171" fontId="11" fillId="0" borderId="97" xfId="1" applyNumberFormat="1" applyFont="1" applyFill="1" applyBorder="1" applyAlignment="1" applyProtection="1">
      <alignment horizontal="center" vertical="center"/>
    </xf>
    <xf numFmtId="0" fontId="17" fillId="0" borderId="15" xfId="1" applyNumberFormat="1" applyFont="1" applyBorder="1" applyAlignment="1" applyProtection="1">
      <alignment horizontal="left" vertical="center"/>
    </xf>
    <xf numFmtId="0" fontId="17" fillId="8" borderId="15" xfId="1" applyNumberFormat="1" applyFont="1" applyFill="1" applyBorder="1" applyAlignment="1" applyProtection="1">
      <alignment horizontal="center"/>
    </xf>
    <xf numFmtId="176" fontId="17" fillId="0" borderId="15" xfId="1" applyNumberFormat="1" applyFont="1" applyFill="1" applyBorder="1" applyAlignment="1" applyProtection="1">
      <alignment horizontal="center"/>
    </xf>
    <xf numFmtId="10" fontId="17" fillId="0" borderId="15" xfId="1" applyNumberFormat="1" applyFont="1" applyFill="1" applyBorder="1" applyAlignment="1" applyProtection="1">
      <alignment horizontal="center"/>
    </xf>
    <xf numFmtId="0" fontId="34" fillId="0" borderId="41" xfId="1" applyNumberFormat="1" applyFont="1" applyBorder="1" applyAlignment="1" applyProtection="1">
      <alignment vertical="center"/>
    </xf>
    <xf numFmtId="0" fontId="11" fillId="0" borderId="96" xfId="1" applyNumberFormat="1" applyFont="1" applyFill="1" applyBorder="1" applyAlignment="1" applyProtection="1">
      <alignment horizontal="center" vertical="center"/>
    </xf>
    <xf numFmtId="171" fontId="20" fillId="0" borderId="2" xfId="1" applyNumberFormat="1" applyFont="1" applyFill="1" applyBorder="1" applyAlignment="1" applyProtection="1">
      <alignment horizontal="center" vertical="center"/>
    </xf>
    <xf numFmtId="0" fontId="12" fillId="0" borderId="98" xfId="1" applyNumberFormat="1" applyFont="1" applyBorder="1" applyAlignment="1" applyProtection="1">
      <alignment horizontal="center" vertical="center"/>
    </xf>
    <xf numFmtId="0" fontId="31" fillId="0" borderId="144" xfId="1" applyNumberFormat="1" applyFont="1" applyBorder="1" applyAlignment="1" applyProtection="1">
      <alignment horizontal="center" vertical="center" wrapText="1"/>
    </xf>
    <xf numFmtId="0" fontId="35" fillId="0" borderId="15" xfId="1" applyNumberFormat="1" applyFont="1" applyBorder="1" applyAlignment="1" applyProtection="1">
      <alignment horizontal="centerContinuous" vertical="center" wrapText="1"/>
    </xf>
    <xf numFmtId="0" fontId="17" fillId="0" borderId="16" xfId="1" applyNumberFormat="1" applyFont="1" applyBorder="1" applyAlignment="1" applyProtection="1">
      <alignment horizontal="centerContinuous"/>
    </xf>
    <xf numFmtId="0" fontId="17" fillId="0" borderId="15" xfId="1" applyNumberFormat="1" applyFont="1" applyBorder="1" applyAlignment="1" applyProtection="1">
      <alignment horizontal="center" wrapText="1"/>
    </xf>
    <xf numFmtId="0" fontId="17" fillId="0" borderId="15" xfId="1" applyNumberFormat="1" applyFont="1" applyBorder="1" applyAlignment="1" applyProtection="1">
      <alignment horizontal="center"/>
    </xf>
    <xf numFmtId="0" fontId="17" fillId="0" borderId="15" xfId="1" applyNumberFormat="1" applyFont="1" applyBorder="1" applyAlignment="1" applyProtection="1">
      <alignment horizontal="centerContinuous" wrapText="1"/>
    </xf>
    <xf numFmtId="0" fontId="17" fillId="0" borderId="16" xfId="1" applyNumberFormat="1" applyFont="1" applyBorder="1" applyAlignment="1" applyProtection="1">
      <alignment horizontal="centerContinuous" wrapText="1"/>
    </xf>
    <xf numFmtId="0" fontId="17" fillId="0" borderId="67" xfId="1" applyNumberFormat="1" applyFont="1" applyBorder="1" applyAlignment="1" applyProtection="1">
      <alignment horizontal="centerContinuous" wrapText="1"/>
    </xf>
    <xf numFmtId="0" fontId="17" fillId="0" borderId="16" xfId="1" applyNumberFormat="1" applyFont="1" applyBorder="1" applyAlignment="1" applyProtection="1">
      <alignment horizontal="center" wrapText="1"/>
    </xf>
    <xf numFmtId="0" fontId="17" fillId="0" borderId="182" xfId="1" applyNumberFormat="1" applyFont="1" applyBorder="1" applyAlignment="1" applyProtection="1">
      <alignment horizontal="centerContinuous" wrapText="1"/>
    </xf>
    <xf numFmtId="0" fontId="34" fillId="0" borderId="0" xfId="1" applyNumberFormat="1" applyFont="1" applyFill="1" applyAlignment="1" applyProtection="1">
      <alignment vertical="center"/>
    </xf>
    <xf numFmtId="0" fontId="20" fillId="0" borderId="96" xfId="1" applyNumberFormat="1" applyFont="1" applyFill="1" applyBorder="1" applyAlignment="1" applyProtection="1">
      <alignment horizontal="center" vertical="center"/>
    </xf>
    <xf numFmtId="0" fontId="20" fillId="0" borderId="2" xfId="1" applyNumberFormat="1" applyFont="1" applyFill="1" applyBorder="1" applyAlignment="1" applyProtection="1">
      <alignment horizontal="center" vertical="center"/>
    </xf>
    <xf numFmtId="0" fontId="11" fillId="0" borderId="97" xfId="1" applyNumberFormat="1" applyFont="1" applyFill="1" applyBorder="1" applyAlignment="1" applyProtection="1">
      <alignment horizontal="center" vertical="center"/>
    </xf>
    <xf numFmtId="0" fontId="12" fillId="0" borderId="99" xfId="1" applyNumberFormat="1" applyFont="1" applyBorder="1" applyAlignment="1" applyProtection="1">
      <alignment horizontal="center" vertical="center"/>
    </xf>
    <xf numFmtId="0" fontId="17" fillId="0" borderId="15" xfId="1" applyNumberFormat="1" applyFont="1" applyFill="1" applyBorder="1" applyAlignment="1" applyProtection="1">
      <alignment horizontal="center"/>
    </xf>
    <xf numFmtId="176" fontId="17" fillId="0" borderId="117" xfId="1" applyNumberFormat="1" applyFont="1" applyFill="1" applyBorder="1" applyAlignment="1" applyProtection="1">
      <alignment horizontal="center"/>
    </xf>
    <xf numFmtId="0" fontId="34" fillId="0" borderId="0" xfId="1" applyNumberFormat="1" applyFont="1" applyAlignment="1" applyProtection="1">
      <alignment vertical="center"/>
    </xf>
    <xf numFmtId="3" fontId="36" fillId="0" borderId="0" xfId="1" applyNumberFormat="1" applyFont="1" applyAlignment="1" applyProtection="1">
      <alignment horizontal="center" vertical="center"/>
    </xf>
    <xf numFmtId="0" fontId="36" fillId="0" borderId="0" xfId="1" applyNumberFormat="1" applyFont="1" applyAlignment="1" applyProtection="1">
      <alignment horizontal="center" vertical="center"/>
    </xf>
    <xf numFmtId="176" fontId="17" fillId="0" borderId="44" xfId="1" applyNumberFormat="1" applyFont="1" applyFill="1" applyBorder="1" applyAlignment="1" applyProtection="1">
      <alignment horizontal="center"/>
    </xf>
    <xf numFmtId="176" fontId="17" fillId="0" borderId="45" xfId="1" applyNumberFormat="1" applyFont="1" applyFill="1" applyBorder="1" applyAlignment="1" applyProtection="1">
      <alignment horizontal="center"/>
    </xf>
    <xf numFmtId="0" fontId="20" fillId="0" borderId="113" xfId="1" applyNumberFormat="1" applyFont="1" applyFill="1" applyBorder="1" applyAlignment="1" applyProtection="1">
      <alignment horizontal="center" vertical="center"/>
    </xf>
    <xf numFmtId="171" fontId="20" fillId="0" borderId="27" xfId="1" applyNumberFormat="1" applyFont="1" applyFill="1" applyBorder="1" applyAlignment="1" applyProtection="1">
      <alignment horizontal="center" vertical="center"/>
    </xf>
    <xf numFmtId="171" fontId="11" fillId="0" borderId="27" xfId="1" applyNumberFormat="1" applyFont="1" applyFill="1" applyBorder="1" applyAlignment="1" applyProtection="1">
      <alignment horizontal="center" vertical="center"/>
    </xf>
    <xf numFmtId="171" fontId="11" fillId="0" borderId="166" xfId="1" applyNumberFormat="1" applyFont="1" applyFill="1" applyBorder="1" applyAlignment="1" applyProtection="1">
      <alignment horizontal="center" vertical="center"/>
    </xf>
    <xf numFmtId="0" fontId="12" fillId="0" borderId="47" xfId="1" applyNumberFormat="1" applyFont="1" applyBorder="1" applyAlignment="1" applyProtection="1">
      <alignment horizontal="center" vertical="center"/>
    </xf>
    <xf numFmtId="0" fontId="33" fillId="0" borderId="47" xfId="1" applyNumberFormat="1" applyFont="1" applyBorder="1" applyAlignment="1" applyProtection="1">
      <alignment horizontal="center" vertical="center"/>
    </xf>
    <xf numFmtId="0" fontId="17" fillId="0" borderId="47" xfId="1" applyNumberFormat="1" applyFont="1" applyBorder="1" applyAlignment="1" applyProtection="1">
      <alignment vertical="center"/>
    </xf>
    <xf numFmtId="0" fontId="17" fillId="0" borderId="0" xfId="1" applyNumberFormat="1" applyFont="1" applyBorder="1" applyAlignment="1" applyProtection="1">
      <alignment horizontal="center"/>
    </xf>
    <xf numFmtId="0" fontId="17" fillId="0" borderId="47" xfId="1" applyNumberFormat="1" applyFont="1" applyBorder="1" applyAlignment="1" applyProtection="1">
      <alignment horizontal="center"/>
    </xf>
    <xf numFmtId="0" fontId="37" fillId="0" borderId="0" xfId="1" applyNumberFormat="1" applyFont="1" applyBorder="1" applyAlignment="1" applyProtection="1">
      <alignment vertical="center"/>
    </xf>
    <xf numFmtId="0" fontId="20" fillId="0" borderId="0" xfId="1" applyNumberFormat="1" applyFont="1" applyBorder="1" applyAlignment="1" applyProtection="1">
      <alignment vertical="center"/>
    </xf>
    <xf numFmtId="0" fontId="33" fillId="0" borderId="0" xfId="1" applyNumberFormat="1" applyFont="1" applyBorder="1" applyAlignment="1" applyProtection="1">
      <alignment horizontal="center" vertical="center"/>
    </xf>
    <xf numFmtId="0" fontId="12" fillId="0" borderId="102" xfId="1" applyNumberFormat="1" applyFont="1" applyBorder="1" applyAlignment="1" applyProtection="1">
      <alignment horizontal="center" vertical="center"/>
    </xf>
    <xf numFmtId="0" fontId="33" fillId="0" borderId="50" xfId="1" applyNumberFormat="1" applyFont="1" applyBorder="1" applyAlignment="1" applyProtection="1">
      <alignment horizontal="center" vertical="center"/>
    </xf>
    <xf numFmtId="0" fontId="35" fillId="0" borderId="46" xfId="1" applyNumberFormat="1" applyFont="1" applyBorder="1" applyAlignment="1" applyProtection="1">
      <alignment horizontal="left" vertical="center"/>
    </xf>
    <xf numFmtId="0" fontId="17" fillId="0" borderId="49" xfId="1" applyNumberFormat="1" applyFont="1" applyBorder="1" applyAlignment="1" applyProtection="1">
      <alignment horizontal="center"/>
    </xf>
    <xf numFmtId="0" fontId="34" fillId="0" borderId="49" xfId="1" applyNumberFormat="1" applyFont="1" applyBorder="1" applyAlignment="1" applyProtection="1">
      <alignment vertical="center"/>
    </xf>
    <xf numFmtId="0" fontId="34" fillId="0" borderId="95" xfId="1" applyNumberFormat="1" applyFont="1" applyBorder="1" applyAlignment="1" applyProtection="1">
      <alignment vertical="center"/>
    </xf>
    <xf numFmtId="0" fontId="37" fillId="0" borderId="0" xfId="1" applyNumberFormat="1" applyFont="1" applyAlignment="1" applyProtection="1">
      <alignment vertical="center"/>
    </xf>
    <xf numFmtId="0" fontId="20" fillId="0" borderId="0" xfId="1" applyNumberFormat="1" applyFont="1" applyAlignment="1" applyProtection="1">
      <alignment vertical="center"/>
    </xf>
    <xf numFmtId="0" fontId="33" fillId="0" borderId="0" xfId="1" applyNumberFormat="1" applyFont="1" applyAlignment="1" applyProtection="1">
      <alignment horizontal="center" vertical="center"/>
    </xf>
    <xf numFmtId="0" fontId="12" fillId="0" borderId="103" xfId="1" applyNumberFormat="1" applyFont="1" applyBorder="1" applyAlignment="1" applyProtection="1">
      <alignment horizontal="center" vertical="center"/>
    </xf>
    <xf numFmtId="0" fontId="17" fillId="0" borderId="15" xfId="1" applyNumberFormat="1" applyFont="1" applyBorder="1" applyAlignment="1" applyProtection="1">
      <alignment vertical="center"/>
    </xf>
    <xf numFmtId="0" fontId="17" fillId="0" borderId="16" xfId="1" applyNumberFormat="1" applyFont="1" applyBorder="1" applyAlignment="1" applyProtection="1">
      <alignment horizontal="center"/>
    </xf>
    <xf numFmtId="0" fontId="35" fillId="0" borderId="15" xfId="1" applyNumberFormat="1" applyFont="1" applyBorder="1" applyAlignment="1" applyProtection="1">
      <alignment horizontal="centerContinuous" wrapText="1"/>
    </xf>
    <xf numFmtId="0" fontId="35" fillId="8" borderId="16" xfId="1" applyNumberFormat="1" applyFont="1" applyFill="1" applyBorder="1" applyAlignment="1" applyProtection="1">
      <alignment horizontal="centerContinuous" wrapText="1"/>
    </xf>
    <xf numFmtId="0" fontId="35" fillId="8" borderId="182" xfId="1" applyNumberFormat="1" applyFont="1" applyFill="1" applyBorder="1" applyAlignment="1" applyProtection="1">
      <alignment horizontal="centerContinuous" wrapText="1"/>
    </xf>
    <xf numFmtId="0" fontId="17" fillId="11" borderId="16" xfId="1" applyNumberFormat="1" applyFont="1" applyFill="1" applyBorder="1" applyAlignment="1" applyProtection="1">
      <alignment horizontal="center"/>
    </xf>
    <xf numFmtId="176" fontId="17" fillId="11" borderId="15" xfId="1" applyNumberFormat="1" applyFont="1" applyFill="1" applyBorder="1" applyAlignment="1" applyProtection="1">
      <alignment horizontal="center"/>
    </xf>
    <xf numFmtId="176" fontId="17" fillId="11" borderId="117" xfId="1" applyNumberFormat="1" applyFont="1" applyFill="1" applyBorder="1" applyAlignment="1" applyProtection="1">
      <alignment horizontal="center"/>
    </xf>
    <xf numFmtId="0" fontId="37" fillId="0" borderId="0" xfId="1" applyNumberFormat="1" applyFont="1" applyAlignment="1" applyProtection="1"/>
    <xf numFmtId="0" fontId="33" fillId="0" borderId="0" xfId="1" applyNumberFormat="1" applyFont="1" applyAlignment="1" applyProtection="1">
      <alignment horizontal="center"/>
    </xf>
    <xf numFmtId="0" fontId="35" fillId="0" borderId="16" xfId="1" applyNumberFormat="1" applyFont="1" applyBorder="1" applyAlignment="1" applyProtection="1">
      <alignment horizontal="center"/>
    </xf>
    <xf numFmtId="176" fontId="17" fillId="9" borderId="15" xfId="1" applyNumberFormat="1" applyFont="1" applyFill="1" applyBorder="1" applyAlignment="1" applyProtection="1">
      <alignment horizontal="center"/>
    </xf>
    <xf numFmtId="176" fontId="17" fillId="8" borderId="15" xfId="1" applyNumberFormat="1" applyFont="1" applyFill="1" applyBorder="1" applyAlignment="1" applyProtection="1">
      <alignment horizontal="center"/>
    </xf>
    <xf numFmtId="176" fontId="17" fillId="8" borderId="117" xfId="1" applyNumberFormat="1" applyFont="1" applyFill="1" applyBorder="1" applyAlignment="1" applyProtection="1">
      <alignment horizontal="center"/>
    </xf>
    <xf numFmtId="0" fontId="8" fillId="0" borderId="0" xfId="1" applyNumberFormat="1" applyFont="1" applyAlignment="1" applyProtection="1"/>
    <xf numFmtId="3" fontId="8" fillId="0" borderId="0" xfId="1" applyNumberFormat="1" applyFont="1" applyAlignment="1" applyProtection="1"/>
    <xf numFmtId="176" fontId="17" fillId="8" borderId="144" xfId="1" applyNumberFormat="1" applyFont="1" applyFill="1" applyBorder="1" applyAlignment="1" applyProtection="1">
      <alignment horizontal="center"/>
    </xf>
    <xf numFmtId="176" fontId="17" fillId="9" borderId="131" xfId="1" applyNumberFormat="1" applyFont="1" applyFill="1" applyBorder="1" applyAlignment="1" applyProtection="1">
      <alignment horizontal="center"/>
    </xf>
    <xf numFmtId="0" fontId="12" fillId="0" borderId="104" xfId="1" applyNumberFormat="1" applyFont="1" applyBorder="1" applyAlignment="1" applyProtection="1">
      <alignment horizontal="center" vertical="center"/>
    </xf>
    <xf numFmtId="0" fontId="33" fillId="0" borderId="105" xfId="1" applyNumberFormat="1" applyFont="1" applyBorder="1" applyAlignment="1" applyProtection="1">
      <alignment horizontal="center" vertical="center"/>
    </xf>
    <xf numFmtId="0" fontId="35" fillId="0" borderId="84" xfId="1" applyNumberFormat="1" applyFont="1" applyBorder="1" applyAlignment="1" applyProtection="1">
      <alignment horizontal="left" vertical="center"/>
    </xf>
    <xf numFmtId="0" fontId="17" fillId="0" borderId="85" xfId="1" applyNumberFormat="1" applyFont="1" applyBorder="1" applyAlignment="1" applyProtection="1">
      <alignment horizontal="center"/>
    </xf>
    <xf numFmtId="176" fontId="35" fillId="9" borderId="84" xfId="1" applyNumberFormat="1" applyFont="1" applyFill="1" applyBorder="1" applyAlignment="1" applyProtection="1">
      <alignment horizontal="center"/>
    </xf>
    <xf numFmtId="176" fontId="35" fillId="8" borderId="84" xfId="1" applyNumberFormat="1" applyFont="1" applyFill="1" applyBorder="1" applyAlignment="1" applyProtection="1">
      <alignment horizontal="center"/>
    </xf>
    <xf numFmtId="176" fontId="35" fillId="9" borderId="9" xfId="1" applyNumberFormat="1" applyFont="1" applyFill="1" applyBorder="1" applyAlignment="1" applyProtection="1">
      <alignment horizontal="center"/>
    </xf>
    <xf numFmtId="176" fontId="35" fillId="8" borderId="106" xfId="1" applyNumberFormat="1" applyFont="1" applyFill="1" applyBorder="1" applyAlignment="1" applyProtection="1">
      <alignment horizontal="center"/>
    </xf>
    <xf numFmtId="0" fontId="12" fillId="0" borderId="107" xfId="1" applyNumberFormat="1" applyFont="1" applyBorder="1" applyAlignment="1" applyProtection="1">
      <alignment horizontal="center" vertical="center"/>
    </xf>
    <xf numFmtId="0" fontId="33" fillId="11" borderId="39" xfId="1" applyNumberFormat="1" applyFont="1" applyFill="1" applyBorder="1" applyAlignment="1" applyProtection="1">
      <alignment horizontal="center" vertical="center"/>
    </xf>
    <xf numFmtId="0" fontId="17" fillId="0" borderId="162" xfId="1" applyNumberFormat="1" applyFont="1" applyBorder="1" applyAlignment="1" applyProtection="1">
      <alignment horizontal="left" vertical="center"/>
    </xf>
    <xf numFmtId="0" fontId="17" fillId="8" borderId="167" xfId="1" applyNumberFormat="1" applyFont="1" applyFill="1" applyBorder="1" applyAlignment="1" applyProtection="1">
      <alignment horizontal="center"/>
    </xf>
    <xf numFmtId="3" fontId="17" fillId="11" borderId="168" xfId="1" applyNumberFormat="1" applyFont="1" applyFill="1" applyBorder="1" applyAlignment="1" applyProtection="1">
      <alignment horizontal="center"/>
    </xf>
    <xf numFmtId="176" fontId="17" fillId="11" borderId="39" xfId="1" applyNumberFormat="1" applyFont="1" applyFill="1" applyBorder="1" applyAlignment="1" applyProtection="1">
      <alignment horizontal="center"/>
    </xf>
    <xf numFmtId="176" fontId="17" fillId="11" borderId="70" xfId="1" applyNumberFormat="1" applyFont="1" applyFill="1" applyBorder="1" applyAlignment="1" applyProtection="1">
      <alignment horizontal="center"/>
    </xf>
    <xf numFmtId="0" fontId="12" fillId="0" borderId="96" xfId="1" applyNumberFormat="1" applyFont="1" applyBorder="1" applyAlignment="1" applyProtection="1">
      <alignment horizontal="center" vertical="center"/>
    </xf>
    <xf numFmtId="0" fontId="33" fillId="11" borderId="2" xfId="1" applyNumberFormat="1" applyFont="1" applyFill="1" applyBorder="1" applyAlignment="1" applyProtection="1">
      <alignment horizontal="center" vertical="center"/>
    </xf>
    <xf numFmtId="0" fontId="17" fillId="0" borderId="121" xfId="1" applyNumberFormat="1" applyFont="1" applyBorder="1" applyAlignment="1" applyProtection="1">
      <alignment horizontal="left" vertical="center"/>
    </xf>
    <xf numFmtId="0" fontId="17" fillId="8" borderId="123" xfId="1" applyNumberFormat="1" applyFont="1" applyFill="1" applyBorder="1" applyAlignment="1" applyProtection="1">
      <alignment horizontal="center"/>
    </xf>
    <xf numFmtId="3" fontId="17" fillId="11" borderId="169" xfId="1" applyNumberFormat="1" applyFont="1" applyFill="1" applyBorder="1" applyAlignment="1" applyProtection="1">
      <alignment horizontal="center"/>
    </xf>
    <xf numFmtId="176" fontId="17" fillId="11" borderId="2" xfId="1" applyNumberFormat="1" applyFont="1" applyFill="1" applyBorder="1" applyAlignment="1" applyProtection="1">
      <alignment horizontal="center"/>
    </xf>
    <xf numFmtId="176" fontId="17" fillId="11" borderId="97" xfId="1" applyNumberFormat="1" applyFont="1" applyFill="1" applyBorder="1" applyAlignment="1" applyProtection="1">
      <alignment horizontal="center"/>
    </xf>
    <xf numFmtId="0" fontId="12" fillId="0" borderId="108" xfId="1" applyNumberFormat="1" applyFont="1" applyBorder="1" applyAlignment="1" applyProtection="1">
      <alignment horizontal="center" vertical="center"/>
    </xf>
    <xf numFmtId="0" fontId="33" fillId="11" borderId="109" xfId="1" applyNumberFormat="1" applyFont="1" applyFill="1" applyBorder="1" applyAlignment="1" applyProtection="1">
      <alignment horizontal="center" vertical="center"/>
    </xf>
    <xf numFmtId="0" fontId="17" fillId="0" borderId="110" xfId="1" applyNumberFormat="1" applyFont="1" applyBorder="1" applyAlignment="1" applyProtection="1">
      <alignment horizontal="left" vertical="center"/>
    </xf>
    <xf numFmtId="3" fontId="17" fillId="11" borderId="170" xfId="1" applyNumberFormat="1" applyFont="1" applyFill="1" applyBorder="1" applyAlignment="1" applyProtection="1">
      <alignment horizontal="center"/>
    </xf>
    <xf numFmtId="3" fontId="17" fillId="11" borderId="171" xfId="1" applyNumberFormat="1" applyFont="1" applyFill="1" applyBorder="1" applyAlignment="1" applyProtection="1">
      <alignment horizontal="center"/>
    </xf>
    <xf numFmtId="3" fontId="17" fillId="11" borderId="172" xfId="1" applyNumberFormat="1" applyFont="1" applyFill="1" applyBorder="1" applyAlignment="1" applyProtection="1">
      <alignment horizontal="center"/>
    </xf>
    <xf numFmtId="0" fontId="17" fillId="0" borderId="17" xfId="1" applyNumberFormat="1" applyFont="1" applyBorder="1" applyAlignment="1" applyProtection="1">
      <alignment horizontal="left" vertical="center"/>
    </xf>
    <xf numFmtId="0" fontId="17" fillId="8" borderId="111" xfId="1" applyNumberFormat="1" applyFont="1" applyFill="1" applyBorder="1" applyAlignment="1" applyProtection="1">
      <alignment horizontal="center"/>
    </xf>
    <xf numFmtId="3" fontId="17" fillId="11" borderId="173" xfId="1" applyNumberFormat="1" applyFont="1" applyFill="1" applyBorder="1" applyAlignment="1" applyProtection="1">
      <alignment horizontal="center"/>
    </xf>
    <xf numFmtId="3" fontId="17" fillId="11" borderId="174" xfId="1" applyNumberFormat="1" applyFont="1" applyFill="1" applyBorder="1" applyAlignment="1" applyProtection="1">
      <alignment horizontal="center"/>
    </xf>
    <xf numFmtId="176" fontId="17" fillId="11" borderId="109" xfId="1" applyNumberFormat="1" applyFont="1" applyFill="1" applyBorder="1" applyAlignment="1" applyProtection="1">
      <alignment horizontal="center"/>
    </xf>
    <xf numFmtId="176" fontId="17" fillId="11" borderId="112" xfId="1" applyNumberFormat="1" applyFont="1" applyFill="1" applyBorder="1" applyAlignment="1" applyProtection="1">
      <alignment horizontal="center"/>
    </xf>
    <xf numFmtId="0" fontId="33" fillId="0" borderId="11" xfId="1" applyNumberFormat="1" applyFont="1" applyBorder="1" applyAlignment="1" applyProtection="1">
      <alignment horizontal="center" vertical="center"/>
    </xf>
    <xf numFmtId="3" fontId="35" fillId="9" borderId="15" xfId="1" applyNumberFormat="1" applyFont="1" applyFill="1" applyBorder="1" applyAlignment="1" applyProtection="1">
      <alignment horizontal="center"/>
    </xf>
    <xf numFmtId="3" fontId="35" fillId="8" borderId="175" xfId="1" applyNumberFormat="1" applyFont="1" applyFill="1" applyBorder="1" applyAlignment="1" applyProtection="1">
      <alignment horizontal="center"/>
    </xf>
    <xf numFmtId="176" fontId="17" fillId="8" borderId="43" xfId="1" applyNumberFormat="1" applyFont="1" applyFill="1" applyBorder="1" applyAlignment="1" applyProtection="1">
      <alignment horizontal="center"/>
    </xf>
    <xf numFmtId="176" fontId="17" fillId="9" borderId="43" xfId="1" applyNumberFormat="1" applyFont="1" applyFill="1" applyBorder="1" applyAlignment="1" applyProtection="1">
      <alignment horizontal="center"/>
    </xf>
    <xf numFmtId="0" fontId="12" fillId="0" borderId="113" xfId="1" applyNumberFormat="1" applyFont="1" applyBorder="1" applyAlignment="1" applyProtection="1">
      <alignment horizontal="center" vertical="center"/>
    </xf>
    <xf numFmtId="0" fontId="33" fillId="0" borderId="101" xfId="1" applyNumberFormat="1" applyFont="1" applyBorder="1" applyAlignment="1" applyProtection="1">
      <alignment horizontal="center" vertical="center"/>
    </xf>
    <xf numFmtId="3" fontId="35" fillId="9" borderId="84" xfId="1" applyNumberFormat="1" applyFont="1" applyFill="1" applyBorder="1" applyAlignment="1" applyProtection="1">
      <alignment horizontal="center"/>
    </xf>
    <xf numFmtId="3" fontId="35" fillId="8" borderId="176" xfId="1" applyNumberFormat="1" applyFont="1" applyFill="1" applyBorder="1" applyAlignment="1" applyProtection="1">
      <alignment horizontal="center"/>
    </xf>
    <xf numFmtId="176" fontId="35" fillId="9" borderId="183" xfId="1" applyNumberFormat="1" applyFont="1" applyFill="1" applyBorder="1" applyAlignment="1" applyProtection="1">
      <alignment horizontal="center"/>
    </xf>
    <xf numFmtId="176" fontId="35" fillId="8" borderId="86" xfId="1" applyNumberFormat="1" applyFont="1" applyFill="1" applyBorder="1" applyAlignment="1" applyProtection="1">
      <alignment horizontal="center"/>
    </xf>
    <xf numFmtId="3" fontId="20" fillId="0" borderId="0" xfId="1" applyNumberFormat="1" applyFont="1" applyBorder="1" applyAlignment="1" applyProtection="1">
      <alignment vertical="center"/>
    </xf>
    <xf numFmtId="3" fontId="17" fillId="0" borderId="0" xfId="1" applyNumberFormat="1" applyFont="1" applyBorder="1" applyAlignment="1" applyProtection="1">
      <alignment vertical="center"/>
    </xf>
    <xf numFmtId="0" fontId="17" fillId="0" borderId="0" xfId="1" applyNumberFormat="1" applyFont="1" applyAlignment="1" applyProtection="1">
      <alignment vertical="center"/>
    </xf>
    <xf numFmtId="0" fontId="17" fillId="0" borderId="0" xfId="1" applyNumberFormat="1" applyFont="1" applyAlignment="1" applyProtection="1">
      <alignment horizontal="right" vertical="center"/>
    </xf>
    <xf numFmtId="4" fontId="17" fillId="0" borderId="0" xfId="1" applyNumberFormat="1" applyFont="1" applyAlignment="1" applyProtection="1">
      <alignment vertical="center"/>
    </xf>
    <xf numFmtId="0" fontId="17" fillId="0" borderId="0" xfId="1" applyNumberFormat="1" applyFont="1" applyAlignment="1" applyProtection="1"/>
    <xf numFmtId="0" fontId="15" fillId="0" borderId="144" xfId="1" applyNumberFormat="1" applyFont="1" applyBorder="1" applyAlignment="1" applyProtection="1">
      <alignment horizontal="center"/>
    </xf>
    <xf numFmtId="0" fontId="15" fillId="0" borderId="77" xfId="1" applyNumberFormat="1" applyFont="1" applyBorder="1" applyAlignment="1" applyProtection="1">
      <alignment vertical="center"/>
    </xf>
    <xf numFmtId="1" fontId="8" fillId="0" borderId="96" xfId="1" applyNumberFormat="1" applyFont="1" applyBorder="1" applyAlignment="1" applyProtection="1">
      <alignment horizontal="center" vertical="center"/>
    </xf>
    <xf numFmtId="176" fontId="12" fillId="8" borderId="195" xfId="1" applyNumberFormat="1" applyFont="1" applyFill="1" applyBorder="1" applyAlignment="1" applyProtection="1">
      <alignment horizontal="center" vertical="center"/>
    </xf>
    <xf numFmtId="176" fontId="12" fillId="0" borderId="195" xfId="1" applyNumberFormat="1" applyFont="1" applyFill="1" applyBorder="1" applyAlignment="1" applyProtection="1">
      <alignment horizontal="center" vertical="center"/>
    </xf>
    <xf numFmtId="176" fontId="15" fillId="0" borderId="196" xfId="1" applyNumberFormat="1" applyFont="1" applyBorder="1" applyAlignment="1" applyProtection="1">
      <alignment horizontal="center" vertical="center"/>
    </xf>
    <xf numFmtId="0" fontId="17" fillId="5" borderId="2" xfId="1" applyNumberFormat="1" applyFont="1" applyFill="1" applyBorder="1" applyAlignment="1" applyProtection="1">
      <alignment horizontal="left" vertical="center"/>
      <protection locked="0"/>
    </xf>
    <xf numFmtId="0" fontId="17" fillId="5" borderId="27" xfId="1" applyNumberFormat="1" applyFont="1" applyFill="1" applyBorder="1" applyAlignment="1" applyProtection="1">
      <alignment horizontal="left" vertical="center"/>
      <protection locked="0"/>
    </xf>
    <xf numFmtId="14" fontId="17" fillId="12" borderId="2" xfId="1" applyNumberFormat="1" applyFont="1" applyFill="1" applyBorder="1" applyAlignment="1" applyProtection="1">
      <alignment horizontal="left" vertical="center"/>
      <protection locked="0"/>
    </xf>
    <xf numFmtId="0" fontId="17" fillId="12" borderId="2" xfId="1" applyNumberFormat="1" applyFont="1" applyFill="1" applyBorder="1" applyAlignment="1" applyProtection="1">
      <alignment horizontal="left" vertical="center"/>
      <protection locked="0"/>
    </xf>
    <xf numFmtId="0" fontId="17" fillId="12" borderId="27" xfId="1" applyNumberFormat="1" applyFont="1" applyFill="1" applyBorder="1" applyAlignment="1" applyProtection="1">
      <alignment horizontal="left" vertical="center"/>
      <protection locked="0"/>
    </xf>
    <xf numFmtId="1" fontId="17" fillId="2" borderId="13" xfId="1" applyNumberFormat="1" applyFont="1" applyFill="1" applyBorder="1" applyAlignment="1" applyProtection="1">
      <alignment horizontal="left" vertical="center"/>
      <protection locked="0"/>
    </xf>
    <xf numFmtId="0" fontId="17" fillId="13" borderId="18" xfId="1" applyNumberFormat="1" applyFont="1" applyFill="1" applyBorder="1" applyAlignment="1" applyProtection="1">
      <alignment horizontal="left" vertical="center" wrapText="1"/>
      <protection locked="0"/>
    </xf>
    <xf numFmtId="0" fontId="17" fillId="13" borderId="26" xfId="1" applyNumberFormat="1" applyFont="1" applyFill="1" applyBorder="1" applyAlignment="1" applyProtection="1">
      <alignment horizontal="center" vertical="center"/>
      <protection locked="0"/>
    </xf>
    <xf numFmtId="14" fontId="17" fillId="5" borderId="4" xfId="1" applyNumberFormat="1" applyFont="1" applyFill="1" applyBorder="1" applyAlignment="1" applyProtection="1">
      <alignment vertical="center"/>
      <protection locked="0"/>
    </xf>
    <xf numFmtId="0" fontId="17" fillId="14" borderId="4" xfId="1" applyNumberFormat="1" applyFont="1" applyFill="1" applyBorder="1" applyAlignment="1" applyProtection="1">
      <alignment vertical="center" wrapText="1"/>
      <protection locked="0"/>
    </xf>
    <xf numFmtId="0" fontId="17" fillId="5" borderId="4" xfId="1" applyNumberFormat="1" applyFont="1" applyFill="1" applyBorder="1" applyAlignment="1" applyProtection="1">
      <alignment vertical="center"/>
      <protection locked="0"/>
    </xf>
    <xf numFmtId="0" fontId="17" fillId="14" borderId="4" xfId="1" applyNumberFormat="1" applyFont="1" applyFill="1" applyBorder="1" applyAlignment="1" applyProtection="1">
      <alignment vertical="center"/>
      <protection locked="0"/>
    </xf>
    <xf numFmtId="176" fontId="12" fillId="2" borderId="15" xfId="1" applyNumberFormat="1" applyFont="1" applyFill="1" applyBorder="1" applyAlignment="1" applyProtection="1">
      <alignment horizontal="center" vertical="center"/>
      <protection locked="0"/>
    </xf>
    <xf numFmtId="176" fontId="12" fillId="2" borderId="138" xfId="1" applyNumberFormat="1" applyFont="1" applyFill="1" applyBorder="1" applyAlignment="1" applyProtection="1">
      <alignment horizontal="center" vertical="center"/>
      <protection locked="0"/>
    </xf>
    <xf numFmtId="176" fontId="12" fillId="2" borderId="139" xfId="1" applyNumberFormat="1" applyFont="1" applyFill="1" applyBorder="1" applyAlignment="1" applyProtection="1">
      <alignment horizontal="center" vertical="center"/>
      <protection locked="0"/>
    </xf>
    <xf numFmtId="176" fontId="12" fillId="2" borderId="97" xfId="1" applyNumberFormat="1" applyFont="1" applyFill="1" applyBorder="1" applyAlignment="1" applyProtection="1">
      <alignment horizontal="center" vertical="center"/>
      <protection locked="0"/>
    </xf>
    <xf numFmtId="176" fontId="12" fillId="2" borderId="140" xfId="1" applyNumberFormat="1" applyFont="1" applyFill="1" applyBorder="1" applyAlignment="1" applyProtection="1">
      <alignment horizontal="center" vertical="center"/>
      <protection locked="0"/>
    </xf>
    <xf numFmtId="176" fontId="12" fillId="2" borderId="2" xfId="1" applyNumberFormat="1" applyFont="1" applyFill="1" applyBorder="1" applyAlignment="1" applyProtection="1">
      <alignment horizontal="center" vertical="center"/>
      <protection locked="0"/>
    </xf>
    <xf numFmtId="176" fontId="12" fillId="5" borderId="15" xfId="1" applyNumberFormat="1" applyFont="1" applyFill="1" applyBorder="1" applyAlignment="1" applyProtection="1">
      <alignment horizontal="center" vertical="center"/>
      <protection locked="0"/>
    </xf>
    <xf numFmtId="176" fontId="12" fillId="5" borderId="140" xfId="1" applyNumberFormat="1" applyFont="1" applyFill="1" applyBorder="1" applyAlignment="1" applyProtection="1">
      <alignment horizontal="center" vertical="center"/>
      <protection locked="0"/>
    </xf>
    <xf numFmtId="176" fontId="12" fillId="5" borderId="2" xfId="1" applyNumberFormat="1" applyFont="1" applyFill="1" applyBorder="1" applyAlignment="1" applyProtection="1">
      <alignment horizontal="center" vertical="center"/>
      <protection locked="0"/>
    </xf>
    <xf numFmtId="176" fontId="12" fillId="2" borderId="15" xfId="2" applyNumberFormat="1" applyFont="1" applyFill="1" applyBorder="1" applyAlignment="1" applyProtection="1">
      <alignment horizontal="center" vertical="center"/>
      <protection locked="0"/>
    </xf>
    <xf numFmtId="176" fontId="12" fillId="15" borderId="2" xfId="1" applyNumberFormat="1" applyFont="1" applyFill="1" applyBorder="1" applyAlignment="1" applyProtection="1">
      <alignment horizontal="center" vertical="center"/>
      <protection locked="0"/>
    </xf>
    <xf numFmtId="0" fontId="12" fillId="2" borderId="15" xfId="1" applyNumberFormat="1" applyFont="1" applyFill="1" applyBorder="1" applyAlignment="1" applyProtection="1">
      <alignment horizontal="center" vertical="center"/>
      <protection locked="0"/>
    </xf>
    <xf numFmtId="176" fontId="12" fillId="14" borderId="15" xfId="1" applyNumberFormat="1" applyFont="1" applyFill="1" applyBorder="1" applyAlignment="1" applyProtection="1">
      <alignment horizontal="center" vertical="center"/>
      <protection locked="0"/>
    </xf>
    <xf numFmtId="176" fontId="12" fillId="13" borderId="15" xfId="1" applyNumberFormat="1" applyFont="1" applyFill="1" applyBorder="1" applyAlignment="1" applyProtection="1">
      <alignment horizontal="center" vertical="center"/>
      <protection locked="0"/>
    </xf>
    <xf numFmtId="0" fontId="40" fillId="2" borderId="15" xfId="1" applyNumberFormat="1" applyFont="1" applyFill="1" applyBorder="1" applyAlignment="1" applyProtection="1">
      <alignment horizontal="center" vertical="center"/>
      <protection locked="0"/>
    </xf>
    <xf numFmtId="176" fontId="40" fillId="2" borderId="15" xfId="1" applyNumberFormat="1" applyFont="1" applyFill="1" applyBorder="1" applyAlignment="1" applyProtection="1">
      <alignment horizontal="center" vertical="center"/>
      <protection locked="0"/>
    </xf>
    <xf numFmtId="176" fontId="12" fillId="2" borderId="16" xfId="1" applyNumberFormat="1" applyFont="1" applyFill="1" applyBorder="1" applyAlignment="1" applyProtection="1">
      <alignment horizontal="center" vertical="center"/>
      <protection locked="0"/>
    </xf>
    <xf numFmtId="0" fontId="11" fillId="2" borderId="15" xfId="1" applyNumberFormat="1" applyFont="1" applyFill="1" applyBorder="1" applyAlignment="1" applyProtection="1">
      <alignment horizontal="center" vertical="center"/>
      <protection locked="0"/>
    </xf>
    <xf numFmtId="176" fontId="15" fillId="2" borderId="63" xfId="1" applyNumberFormat="1" applyFont="1" applyFill="1" applyBorder="1" applyAlignment="1" applyProtection="1">
      <alignment horizontal="center" vertical="center"/>
      <protection locked="0"/>
    </xf>
    <xf numFmtId="176" fontId="15" fillId="2" borderId="2" xfId="1" applyNumberFormat="1" applyFont="1" applyFill="1" applyBorder="1" applyAlignment="1" applyProtection="1">
      <alignment horizontal="center" vertical="center"/>
      <protection locked="0"/>
    </xf>
    <xf numFmtId="176" fontId="15" fillId="2" borderId="64" xfId="1" applyNumberFormat="1" applyFont="1" applyFill="1" applyBorder="1" applyAlignment="1" applyProtection="1">
      <alignment horizontal="center" vertical="center"/>
      <protection locked="0"/>
    </xf>
    <xf numFmtId="176" fontId="12" fillId="2" borderId="63" xfId="1" applyNumberFormat="1" applyFont="1" applyFill="1" applyBorder="1" applyAlignment="1" applyProtection="1">
      <alignment horizontal="center" vertical="center"/>
      <protection locked="0"/>
    </xf>
    <xf numFmtId="176" fontId="12" fillId="2" borderId="25" xfId="1" applyNumberFormat="1" applyFont="1" applyFill="1" applyBorder="1" applyAlignment="1" applyProtection="1">
      <alignment horizontal="center" vertical="center"/>
      <protection locked="0"/>
    </xf>
    <xf numFmtId="176" fontId="12" fillId="2" borderId="18" xfId="1" applyNumberFormat="1" applyFont="1" applyFill="1" applyBorder="1" applyAlignment="1" applyProtection="1">
      <alignment horizontal="center" vertical="center"/>
      <protection locked="0"/>
    </xf>
    <xf numFmtId="176" fontId="12" fillId="2" borderId="190" xfId="1" applyNumberFormat="1" applyFont="1" applyFill="1" applyBorder="1" applyAlignment="1" applyProtection="1">
      <alignment horizontal="center" vertical="center"/>
      <protection locked="0"/>
    </xf>
    <xf numFmtId="176" fontId="40" fillId="2" borderId="15" xfId="3" applyNumberFormat="1" applyFont="1" applyFill="1" applyBorder="1" applyAlignment="1" applyProtection="1">
      <alignment horizontal="center" vertical="center"/>
      <protection locked="0"/>
    </xf>
    <xf numFmtId="176" fontId="15" fillId="2" borderId="15" xfId="1" applyNumberFormat="1" applyFont="1" applyFill="1" applyBorder="1" applyAlignment="1" applyProtection="1">
      <alignment horizontal="center" vertical="center"/>
      <protection locked="0"/>
    </xf>
    <xf numFmtId="176" fontId="12" fillId="10" borderId="27" xfId="1" applyNumberFormat="1" applyFont="1" applyFill="1" applyBorder="1" applyAlignment="1" applyProtection="1">
      <alignment horizontal="center" vertical="center"/>
      <protection locked="0"/>
    </xf>
    <xf numFmtId="3" fontId="12" fillId="2" borderId="15" xfId="1" applyNumberFormat="1" applyFont="1" applyFill="1" applyBorder="1" applyAlignment="1" applyProtection="1">
      <alignment horizontal="center" vertical="center"/>
      <protection locked="0"/>
    </xf>
    <xf numFmtId="3" fontId="12" fillId="2" borderId="120" xfId="1" applyNumberFormat="1" applyFont="1" applyFill="1" applyBorder="1" applyAlignment="1" applyProtection="1">
      <alignment horizontal="center" vertical="center"/>
      <protection locked="0"/>
    </xf>
    <xf numFmtId="3" fontId="12" fillId="2" borderId="9" xfId="1" applyNumberFormat="1" applyFont="1" applyFill="1" applyBorder="1" applyAlignment="1" applyProtection="1">
      <alignment horizontal="center" vertical="center"/>
      <protection locked="0"/>
    </xf>
    <xf numFmtId="176" fontId="12" fillId="2" borderId="123" xfId="1" applyNumberFormat="1" applyFont="1" applyFill="1" applyBorder="1" applyAlignment="1" applyProtection="1">
      <alignment horizontal="center"/>
      <protection locked="0"/>
    </xf>
    <xf numFmtId="2" fontId="12" fillId="2" borderId="2" xfId="1" applyNumberFormat="1" applyFont="1" applyFill="1" applyBorder="1" applyAlignment="1" applyProtection="1">
      <alignment horizontal="center" vertical="center"/>
      <protection locked="0"/>
    </xf>
    <xf numFmtId="176" fontId="12" fillId="2" borderId="2" xfId="1" applyNumberFormat="1" applyFont="1" applyFill="1" applyBorder="1" applyAlignment="1" applyProtection="1">
      <alignment horizontal="center"/>
      <protection locked="0"/>
    </xf>
    <xf numFmtId="2" fontId="12" fillId="2" borderId="2" xfId="1" applyNumberFormat="1" applyFont="1" applyFill="1" applyBorder="1" applyAlignment="1" applyProtection="1">
      <alignment horizontal="center" vertical="center" wrapText="1"/>
      <protection locked="0"/>
    </xf>
    <xf numFmtId="2" fontId="12" fillId="2" borderId="2" xfId="4" applyNumberFormat="1" applyFont="1" applyFill="1" applyBorder="1" applyAlignment="1" applyProtection="1">
      <alignment horizontal="center" vertical="center"/>
      <protection locked="0"/>
    </xf>
    <xf numFmtId="176" fontId="12" fillId="2" borderId="27" xfId="1" applyNumberFormat="1" applyFont="1" applyFill="1" applyBorder="1" applyAlignment="1" applyProtection="1">
      <alignment horizontal="center"/>
      <protection locked="0"/>
    </xf>
    <xf numFmtId="2" fontId="12" fillId="2" borderId="1" xfId="1" applyNumberFormat="1" applyFont="1" applyFill="1" applyBorder="1" applyAlignment="1" applyProtection="1">
      <alignment horizontal="center" vertical="center" wrapText="1"/>
      <protection locked="0"/>
    </xf>
    <xf numFmtId="2" fontId="12" fillId="2" borderId="27" xfId="1" applyNumberFormat="1" applyFont="1" applyFill="1" applyBorder="1" applyAlignment="1" applyProtection="1">
      <alignment horizontal="center" vertical="center" wrapText="1"/>
      <protection locked="0"/>
    </xf>
    <xf numFmtId="176" fontId="12" fillId="2" borderId="15" xfId="1" applyNumberFormat="1" applyFont="1" applyFill="1" applyBorder="1" applyAlignment="1" applyProtection="1">
      <alignment horizontal="center"/>
      <protection locked="0"/>
    </xf>
    <xf numFmtId="0" fontId="12" fillId="2" borderId="9" xfId="1" applyNumberFormat="1" applyFont="1" applyFill="1" applyBorder="1" applyAlignment="1" applyProtection="1">
      <protection locked="0"/>
    </xf>
    <xf numFmtId="0" fontId="12" fillId="2" borderId="42" xfId="1" applyNumberFormat="1" applyFont="1" applyFill="1" applyBorder="1" applyAlignment="1" applyProtection="1">
      <protection locked="0"/>
    </xf>
    <xf numFmtId="0" fontId="12" fillId="2" borderId="15" xfId="1" applyNumberFormat="1" applyFont="1" applyFill="1" applyBorder="1" applyAlignment="1" applyProtection="1">
      <alignment horizontal="center"/>
      <protection locked="0"/>
    </xf>
    <xf numFmtId="176" fontId="17" fillId="2" borderId="15" xfId="1" applyNumberFormat="1" applyFont="1" applyFill="1" applyBorder="1" applyAlignment="1" applyProtection="1">
      <alignment horizontal="center"/>
      <protection locked="0"/>
    </xf>
    <xf numFmtId="0" fontId="8" fillId="2" borderId="144" xfId="1" applyNumberFormat="1" applyFont="1" applyFill="1" applyBorder="1" applyAlignment="1" applyProtection="1">
      <alignment horizontal="center"/>
      <protection locked="0"/>
    </xf>
    <xf numFmtId="0" fontId="43" fillId="2" borderId="15" xfId="1" applyNumberFormat="1" applyFont="1" applyFill="1" applyBorder="1" applyAlignment="1" applyProtection="1">
      <alignment horizontal="center" vertical="center"/>
      <protection locked="0"/>
    </xf>
    <xf numFmtId="0" fontId="17" fillId="2" borderId="16" xfId="1" applyNumberFormat="1" applyFont="1" applyFill="1" applyBorder="1" applyAlignment="1" applyProtection="1">
      <alignment horizontal="center"/>
      <protection locked="0"/>
    </xf>
    <xf numFmtId="0" fontId="17" fillId="2" borderId="15" xfId="1" applyNumberFormat="1" applyFont="1" applyFill="1" applyBorder="1" applyAlignment="1" applyProtection="1">
      <alignment horizontal="center"/>
      <protection locked="0"/>
    </xf>
    <xf numFmtId="10" fontId="17" fillId="2" borderId="15" xfId="1" applyNumberFormat="1" applyFont="1" applyFill="1" applyBorder="1" applyAlignment="1" applyProtection="1">
      <alignment horizontal="center"/>
      <protection locked="0"/>
    </xf>
    <xf numFmtId="0" fontId="17" fillId="2" borderId="192" xfId="1" applyNumberFormat="1" applyFont="1" applyFill="1" applyBorder="1" applyAlignment="1" applyProtection="1">
      <alignment horizontal="center"/>
      <protection locked="0"/>
    </xf>
    <xf numFmtId="0" fontId="8" fillId="0" borderId="1" xfId="1" applyFont="1" applyFill="1" applyBorder="1" applyAlignment="1" applyProtection="1">
      <alignment horizontal="center" vertical="center"/>
    </xf>
    <xf numFmtId="0" fontId="8" fillId="0" borderId="3" xfId="1" applyFont="1" applyFill="1" applyBorder="1" applyAlignment="1" applyProtection="1">
      <alignment horizontal="center" vertical="center"/>
    </xf>
    <xf numFmtId="0" fontId="8" fillId="0" borderId="2" xfId="1" applyFont="1" applyFill="1" applyBorder="1" applyAlignment="1" applyProtection="1">
      <alignment horizontal="left" vertical="center"/>
    </xf>
    <xf numFmtId="0" fontId="8" fillId="0" borderId="1" xfId="1" applyFont="1" applyFill="1" applyBorder="1" applyAlignment="1" applyProtection="1">
      <alignment horizontal="center" vertical="center" wrapText="1"/>
    </xf>
    <xf numFmtId="0" fontId="8" fillId="0" borderId="3" xfId="1" applyFont="1" applyFill="1" applyBorder="1" applyAlignment="1" applyProtection="1">
      <alignment horizontal="center" vertical="center" wrapText="1"/>
    </xf>
    <xf numFmtId="0" fontId="10" fillId="0" borderId="1" xfId="1" applyFont="1" applyFill="1" applyBorder="1" applyAlignment="1" applyProtection="1">
      <alignment horizontal="center" vertical="center"/>
    </xf>
    <xf numFmtId="0" fontId="10" fillId="0" borderId="3" xfId="1" applyFont="1" applyFill="1" applyBorder="1" applyAlignment="1" applyProtection="1">
      <alignment horizontal="center" vertical="center"/>
    </xf>
    <xf numFmtId="0" fontId="10" fillId="0" borderId="2" xfId="1" applyFont="1" applyFill="1" applyBorder="1" applyAlignment="1" applyProtection="1">
      <alignment horizontal="left" vertical="center"/>
    </xf>
    <xf numFmtId="0" fontId="8" fillId="4" borderId="2" xfId="1" applyFont="1" applyFill="1" applyBorder="1" applyAlignment="1" applyProtection="1">
      <alignment horizontal="left" vertical="center"/>
    </xf>
    <xf numFmtId="0" fontId="12" fillId="5" borderId="10" xfId="1" applyNumberFormat="1" applyFont="1" applyFill="1" applyBorder="1" applyAlignment="1" applyProtection="1">
      <alignment horizontal="left" vertical="center"/>
      <protection locked="0"/>
    </xf>
    <xf numFmtId="0" fontId="12" fillId="5" borderId="11" xfId="1" applyNumberFormat="1" applyFont="1" applyFill="1" applyBorder="1" applyAlignment="1" applyProtection="1">
      <alignment horizontal="left" vertical="center"/>
      <protection locked="0"/>
    </xf>
    <xf numFmtId="0" fontId="11" fillId="0" borderId="35" xfId="1" applyNumberFormat="1" applyFont="1" applyBorder="1" applyAlignment="1" applyProtection="1">
      <alignment horizontal="center" vertical="center" wrapText="1"/>
    </xf>
    <xf numFmtId="0" fontId="11" fillId="0" borderId="4" xfId="1" applyNumberFormat="1" applyFont="1" applyBorder="1" applyAlignment="1" applyProtection="1">
      <alignment horizontal="center" vertical="center" wrapText="1"/>
    </xf>
    <xf numFmtId="165" fontId="15" fillId="0" borderId="5" xfId="1" applyNumberFormat="1" applyFont="1" applyBorder="1" applyAlignment="1" applyProtection="1">
      <alignment horizontal="center" vertical="center"/>
    </xf>
    <xf numFmtId="165" fontId="15" fillId="0" borderId="6" xfId="1" applyNumberFormat="1" applyFont="1" applyBorder="1" applyAlignment="1" applyProtection="1">
      <alignment horizontal="center" vertical="center"/>
    </xf>
    <xf numFmtId="165" fontId="15" fillId="0" borderId="7" xfId="1" applyNumberFormat="1" applyFont="1" applyBorder="1" applyAlignment="1" applyProtection="1">
      <alignment horizontal="center" vertical="center"/>
    </xf>
    <xf numFmtId="0" fontId="12" fillId="2" borderId="38" xfId="1" applyNumberFormat="1" applyFont="1" applyFill="1" applyBorder="1" applyAlignment="1" applyProtection="1">
      <alignment horizontal="left" vertical="center"/>
      <protection locked="0"/>
    </xf>
    <xf numFmtId="0" fontId="12" fillId="2" borderId="87" xfId="1" applyNumberFormat="1" applyFont="1" applyFill="1" applyBorder="1" applyAlignment="1" applyProtection="1">
      <alignment horizontal="left" vertical="center"/>
      <protection locked="0"/>
    </xf>
    <xf numFmtId="0" fontId="12" fillId="2" borderId="133" xfId="1" applyNumberFormat="1" applyFont="1" applyFill="1" applyBorder="1" applyAlignment="1" applyProtection="1">
      <alignment horizontal="left" vertical="center"/>
      <protection locked="0"/>
    </xf>
    <xf numFmtId="165" fontId="13" fillId="0" borderId="4" xfId="1" applyNumberFormat="1" applyFont="1" applyBorder="1" applyAlignment="1" applyProtection="1">
      <alignment horizontal="center" vertical="center"/>
    </xf>
    <xf numFmtId="0" fontId="3" fillId="0" borderId="38" xfId="1" applyFont="1" applyBorder="1" applyAlignment="1" applyProtection="1">
      <alignment horizontal="left" vertical="center"/>
    </xf>
    <xf numFmtId="0" fontId="3" fillId="0" borderId="32" xfId="1" applyFont="1" applyBorder="1" applyAlignment="1" applyProtection="1">
      <alignment horizontal="left" vertical="center"/>
    </xf>
    <xf numFmtId="0" fontId="3" fillId="0" borderId="33" xfId="1" applyFont="1" applyBorder="1" applyAlignment="1" applyProtection="1">
      <alignment horizontal="left" vertical="center"/>
    </xf>
    <xf numFmtId="0" fontId="10" fillId="2" borderId="4" xfId="1" applyFont="1" applyFill="1" applyBorder="1" applyAlignment="1" applyProtection="1">
      <alignment horizontal="left" vertical="top" wrapText="1"/>
      <protection locked="0"/>
    </xf>
    <xf numFmtId="0" fontId="8" fillId="2" borderId="4" xfId="1" applyFont="1" applyFill="1" applyBorder="1" applyAlignment="1" applyProtection="1">
      <alignment horizontal="left" vertical="top" wrapText="1"/>
      <protection locked="0"/>
    </xf>
    <xf numFmtId="0" fontId="8" fillId="2" borderId="36" xfId="1" applyFont="1" applyFill="1" applyBorder="1" applyAlignment="1" applyProtection="1">
      <alignment horizontal="left" vertical="top" wrapText="1"/>
      <protection locked="0"/>
    </xf>
    <xf numFmtId="0" fontId="12" fillId="2" borderId="19" xfId="1" applyNumberFormat="1" applyFont="1" applyFill="1" applyBorder="1" applyAlignment="1" applyProtection="1">
      <alignment horizontal="left" vertical="center"/>
      <protection locked="0"/>
    </xf>
    <xf numFmtId="0" fontId="12" fillId="2" borderId="20" xfId="1" applyNumberFormat="1" applyFont="1" applyFill="1" applyBorder="1" applyAlignment="1" applyProtection="1">
      <alignment horizontal="left" vertical="center"/>
      <protection locked="0"/>
    </xf>
    <xf numFmtId="0" fontId="12" fillId="2" borderId="21" xfId="1" applyNumberFormat="1" applyFont="1" applyFill="1" applyBorder="1" applyAlignment="1" applyProtection="1">
      <alignment horizontal="left" vertical="center"/>
      <protection locked="0"/>
    </xf>
    <xf numFmtId="0" fontId="16" fillId="0" borderId="10" xfId="1" applyNumberFormat="1" applyFont="1" applyBorder="1" applyAlignment="1" applyProtection="1">
      <alignment horizontal="left" vertical="center"/>
    </xf>
    <xf numFmtId="0" fontId="16" fillId="0" borderId="16" xfId="1" applyNumberFormat="1" applyFont="1" applyBorder="1" applyAlignment="1" applyProtection="1">
      <alignment horizontal="left" vertical="center"/>
    </xf>
    <xf numFmtId="0" fontId="16" fillId="0" borderId="11" xfId="1" applyNumberFormat="1" applyFont="1" applyBorder="1" applyAlignment="1" applyProtection="1">
      <alignment horizontal="left" vertical="center"/>
    </xf>
    <xf numFmtId="0" fontId="3" fillId="0" borderId="38" xfId="1" applyNumberFormat="1" applyFont="1" applyBorder="1" applyAlignment="1" applyProtection="1">
      <alignment horizontal="left" vertical="center"/>
    </xf>
    <xf numFmtId="0" fontId="3" fillId="0" borderId="32" xfId="1" applyNumberFormat="1" applyFont="1" applyBorder="1" applyAlignment="1" applyProtection="1">
      <alignment horizontal="left" vertical="center"/>
    </xf>
    <xf numFmtId="0" fontId="3" fillId="0" borderId="33" xfId="1" applyNumberFormat="1" applyFont="1" applyBorder="1" applyAlignment="1" applyProtection="1">
      <alignment horizontal="left" vertical="center"/>
    </xf>
    <xf numFmtId="0" fontId="24" fillId="2" borderId="4" xfId="1" applyNumberFormat="1" applyFont="1" applyFill="1" applyBorder="1" applyAlignment="1" applyProtection="1">
      <alignment horizontal="left" vertical="top" wrapText="1"/>
      <protection locked="0"/>
    </xf>
    <xf numFmtId="0" fontId="12" fillId="2" borderId="4" xfId="1" applyNumberFormat="1" applyFont="1" applyFill="1" applyBorder="1" applyAlignment="1" applyProtection="1">
      <alignment horizontal="left" vertical="top" wrapText="1"/>
      <protection locked="0"/>
    </xf>
    <xf numFmtId="0" fontId="12" fillId="2" borderId="36" xfId="1" applyNumberFormat="1" applyFont="1" applyFill="1" applyBorder="1" applyAlignment="1" applyProtection="1">
      <alignment horizontal="left" vertical="top" wrapText="1"/>
      <protection locked="0"/>
    </xf>
    <xf numFmtId="0" fontId="41" fillId="0" borderId="0" xfId="0" applyFont="1" applyAlignment="1" applyProtection="1">
      <alignment horizontal="left" vertical="center" wrapText="1"/>
    </xf>
    <xf numFmtId="0" fontId="41" fillId="0" borderId="30" xfId="0" applyFont="1" applyBorder="1" applyAlignment="1" applyProtection="1">
      <alignment horizontal="left" vertical="center" wrapText="1"/>
    </xf>
    <xf numFmtId="0" fontId="41" fillId="0" borderId="0" xfId="0" applyFont="1" applyAlignment="1" applyProtection="1">
      <alignment horizontal="left" vertical="center"/>
    </xf>
    <xf numFmtId="0" fontId="41" fillId="0" borderId="30" xfId="0" applyFont="1" applyBorder="1" applyAlignment="1" applyProtection="1">
      <alignment horizontal="left" vertical="center"/>
    </xf>
    <xf numFmtId="0" fontId="12" fillId="2" borderId="121" xfId="1" applyNumberFormat="1" applyFont="1" applyFill="1" applyBorder="1" applyAlignment="1" applyProtection="1">
      <alignment horizontal="left" vertical="center"/>
      <protection locked="0"/>
    </xf>
    <xf numFmtId="0" fontId="12" fillId="2" borderId="122" xfId="1" applyNumberFormat="1" applyFont="1" applyFill="1" applyBorder="1" applyAlignment="1" applyProtection="1">
      <alignment horizontal="left" vertical="center"/>
      <protection locked="0"/>
    </xf>
    <xf numFmtId="0" fontId="12" fillId="2" borderId="134" xfId="1" applyNumberFormat="1" applyFont="1" applyFill="1" applyBorder="1" applyAlignment="1" applyProtection="1">
      <alignment horizontal="left" vertical="center"/>
      <protection locked="0"/>
    </xf>
    <xf numFmtId="0" fontId="12" fillId="0" borderId="12" xfId="1" applyNumberFormat="1" applyFont="1" applyBorder="1" applyAlignment="1" applyProtection="1">
      <alignment horizontal="center" vertical="center"/>
    </xf>
    <xf numFmtId="0" fontId="12" fillId="0" borderId="76" xfId="1" applyNumberFormat="1" applyFont="1" applyBorder="1" applyAlignment="1" applyProtection="1">
      <alignment horizontal="center" vertical="center"/>
    </xf>
    <xf numFmtId="0" fontId="12" fillId="0" borderId="77" xfId="1" applyNumberFormat="1" applyFont="1" applyBorder="1" applyAlignment="1" applyProtection="1">
      <alignment horizontal="center" vertical="center"/>
    </xf>
    <xf numFmtId="0" fontId="12" fillId="0" borderId="75" xfId="1" applyNumberFormat="1" applyFont="1" applyBorder="1" applyAlignment="1" applyProtection="1">
      <alignment horizontal="center" vertical="center"/>
    </xf>
    <xf numFmtId="0" fontId="15" fillId="0" borderId="48" xfId="1" applyNumberFormat="1" applyFont="1" applyBorder="1" applyAlignment="1" applyProtection="1">
      <alignment horizontal="left" vertical="center" wrapText="1"/>
    </xf>
    <xf numFmtId="0" fontId="15" fillId="0" borderId="76" xfId="1" applyNumberFormat="1" applyFont="1" applyBorder="1" applyAlignment="1" applyProtection="1">
      <alignment horizontal="left" vertical="center" wrapText="1"/>
    </xf>
    <xf numFmtId="0" fontId="15" fillId="0" borderId="77" xfId="1" applyNumberFormat="1" applyFont="1" applyBorder="1" applyAlignment="1" applyProtection="1">
      <alignment horizontal="left" vertical="center" wrapText="1"/>
    </xf>
    <xf numFmtId="0" fontId="18" fillId="5" borderId="136" xfId="1" applyNumberFormat="1" applyFont="1" applyFill="1" applyBorder="1" applyAlignment="1" applyProtection="1">
      <alignment horizontal="center" vertical="center"/>
      <protection locked="0"/>
    </xf>
    <xf numFmtId="0" fontId="18" fillId="5" borderId="137" xfId="1" applyNumberFormat="1" applyFont="1" applyFill="1" applyBorder="1" applyAlignment="1" applyProtection="1">
      <alignment horizontal="center" vertical="center"/>
      <protection locked="0"/>
    </xf>
    <xf numFmtId="0" fontId="12" fillId="0" borderId="136" xfId="1" applyNumberFormat="1" applyFont="1" applyBorder="1" applyAlignment="1" applyProtection="1">
      <alignment horizontal="center" vertical="center"/>
    </xf>
    <xf numFmtId="0" fontId="12" fillId="0" borderId="137" xfId="1" applyNumberFormat="1" applyFont="1" applyBorder="1" applyAlignment="1" applyProtection="1">
      <alignment horizontal="center" vertical="center"/>
    </xf>
    <xf numFmtId="1" fontId="12" fillId="0" borderId="136" xfId="1" applyNumberFormat="1" applyFont="1" applyBorder="1" applyAlignment="1" applyProtection="1">
      <alignment horizontal="center" vertical="center"/>
    </xf>
    <xf numFmtId="1" fontId="12" fillId="0" borderId="132" xfId="1" applyNumberFormat="1" applyFont="1" applyBorder="1" applyAlignment="1" applyProtection="1">
      <alignment horizontal="center" vertical="center"/>
    </xf>
    <xf numFmtId="0" fontId="6" fillId="0" borderId="4" xfId="1" applyNumberFormat="1" applyFont="1" applyBorder="1" applyAlignment="1" applyProtection="1">
      <alignment horizontal="left" vertical="center"/>
    </xf>
    <xf numFmtId="165" fontId="15" fillId="0" borderId="87" xfId="1" applyNumberFormat="1" applyFont="1" applyBorder="1" applyAlignment="1" applyProtection="1">
      <alignment horizontal="center" vertical="center"/>
    </xf>
    <xf numFmtId="165" fontId="15" fillId="0" borderId="33" xfId="1" applyNumberFormat="1" applyFont="1" applyBorder="1" applyAlignment="1" applyProtection="1">
      <alignment horizontal="center" vertical="center"/>
    </xf>
    <xf numFmtId="0" fontId="13" fillId="0" borderId="4" xfId="1" applyNumberFormat="1" applyFont="1" applyBorder="1" applyAlignment="1" applyProtection="1">
      <alignment horizontal="left"/>
    </xf>
    <xf numFmtId="0" fontId="6" fillId="0" borderId="5" xfId="1" applyNumberFormat="1" applyFont="1" applyBorder="1" applyAlignment="1" applyProtection="1">
      <alignment horizontal="center" vertical="center"/>
    </xf>
    <xf numFmtId="0" fontId="6" fillId="0" borderId="6" xfId="1" applyNumberFormat="1" applyFont="1" applyBorder="1" applyAlignment="1" applyProtection="1">
      <alignment horizontal="center" vertical="center"/>
    </xf>
    <xf numFmtId="0" fontId="6" fillId="0" borderId="7" xfId="1" applyNumberFormat="1" applyFont="1" applyBorder="1" applyAlignment="1" applyProtection="1">
      <alignment horizontal="center" vertical="center"/>
    </xf>
    <xf numFmtId="0" fontId="11" fillId="0" borderId="32" xfId="1" applyNumberFormat="1" applyFont="1" applyBorder="1" applyAlignment="1" applyProtection="1">
      <alignment horizontal="left" vertical="center"/>
    </xf>
    <xf numFmtId="0" fontId="11" fillId="0" borderId="0" xfId="1" applyNumberFormat="1" applyFont="1" applyBorder="1" applyAlignment="1" applyProtection="1">
      <alignment horizontal="left" vertical="center"/>
    </xf>
    <xf numFmtId="1" fontId="12" fillId="0" borderId="114" xfId="1" applyNumberFormat="1" applyFont="1" applyBorder="1" applyAlignment="1" applyProtection="1">
      <alignment horizontal="center" vertical="center"/>
    </xf>
    <xf numFmtId="1" fontId="12" fillId="0" borderId="3" xfId="1" applyNumberFormat="1" applyFont="1" applyBorder="1" applyAlignment="1" applyProtection="1">
      <alignment horizontal="center" vertical="center"/>
    </xf>
    <xf numFmtId="1" fontId="11" fillId="0" borderId="114" xfId="1" applyNumberFormat="1" applyFont="1" applyBorder="1" applyAlignment="1" applyProtection="1">
      <alignment horizontal="center" vertical="center"/>
    </xf>
    <xf numFmtId="1" fontId="11" fillId="0" borderId="3" xfId="1" applyNumberFormat="1" applyFont="1" applyBorder="1" applyAlignment="1" applyProtection="1">
      <alignment horizontal="center" vertical="center"/>
    </xf>
    <xf numFmtId="1" fontId="12" fillId="0" borderId="115" xfId="1" applyNumberFormat="1" applyFont="1" applyBorder="1" applyAlignment="1" applyProtection="1">
      <alignment horizontal="center" vertical="center"/>
    </xf>
    <xf numFmtId="1" fontId="12" fillId="0" borderId="100" xfId="1" applyNumberFormat="1" applyFont="1" applyBorder="1" applyAlignment="1" applyProtection="1">
      <alignment horizontal="center" vertical="center"/>
    </xf>
    <xf numFmtId="0" fontId="15" fillId="0" borderId="154" xfId="1" applyNumberFormat="1" applyFont="1" applyBorder="1" applyAlignment="1" applyProtection="1">
      <alignment horizontal="center" vertical="center" textRotation="90"/>
    </xf>
    <xf numFmtId="0" fontId="15" fillId="0" borderId="150" xfId="1" applyNumberFormat="1" applyFont="1" applyBorder="1" applyAlignment="1" applyProtection="1">
      <alignment horizontal="center" vertical="center" textRotation="90"/>
    </xf>
    <xf numFmtId="0" fontId="15" fillId="0" borderId="9" xfId="1" applyNumberFormat="1" applyFont="1" applyBorder="1" applyAlignment="1" applyProtection="1">
      <alignment horizontal="center" vertical="center" textRotation="90"/>
    </xf>
    <xf numFmtId="0" fontId="15" fillId="0" borderId="151" xfId="1" applyNumberFormat="1" applyFont="1" applyBorder="1" applyAlignment="1" applyProtection="1">
      <alignment horizontal="center" vertical="center" textRotation="90"/>
    </xf>
    <xf numFmtId="3" fontId="12" fillId="2" borderId="117" xfId="1" applyNumberFormat="1" applyFont="1" applyFill="1" applyBorder="1" applyAlignment="1" applyProtection="1">
      <alignment horizontal="center" vertical="center"/>
      <protection locked="0"/>
    </xf>
    <xf numFmtId="3" fontId="12" fillId="2" borderId="118" xfId="1" applyNumberFormat="1" applyFont="1" applyFill="1" applyBorder="1" applyAlignment="1" applyProtection="1">
      <alignment horizontal="center" vertical="center"/>
      <protection locked="0"/>
    </xf>
    <xf numFmtId="0" fontId="12" fillId="0" borderId="163" xfId="1" applyNumberFormat="1" applyFont="1" applyBorder="1" applyAlignment="1" applyProtection="1">
      <alignment horizontal="left" vertical="center"/>
    </xf>
    <xf numFmtId="0" fontId="12" fillId="0" borderId="167" xfId="1" applyNumberFormat="1" applyFont="1" applyBorder="1" applyAlignment="1" applyProtection="1">
      <alignment horizontal="left" vertical="center"/>
    </xf>
    <xf numFmtId="0" fontId="13" fillId="0" borderId="71" xfId="1" applyNumberFormat="1" applyFont="1" applyBorder="1" applyAlignment="1" applyProtection="1">
      <alignment horizontal="center"/>
    </xf>
    <xf numFmtId="0" fontId="15" fillId="11" borderId="72" xfId="1" applyNumberFormat="1" applyFont="1" applyFill="1" applyBorder="1" applyAlignment="1" applyProtection="1">
      <alignment horizontal="center" vertical="center"/>
    </xf>
    <xf numFmtId="0" fontId="15" fillId="11" borderId="73" xfId="1" applyNumberFormat="1" applyFont="1" applyFill="1" applyBorder="1" applyAlignment="1" applyProtection="1">
      <alignment horizontal="center" vertical="center"/>
    </xf>
    <xf numFmtId="0" fontId="15" fillId="11" borderId="74" xfId="1" applyNumberFormat="1" applyFont="1" applyFill="1" applyBorder="1" applyAlignment="1" applyProtection="1">
      <alignment horizontal="center" vertical="center"/>
    </xf>
    <xf numFmtId="0" fontId="11" fillId="0" borderId="66" xfId="1" applyNumberFormat="1" applyFont="1" applyBorder="1" applyAlignment="1" applyProtection="1">
      <alignment horizontal="left"/>
    </xf>
    <xf numFmtId="0" fontId="11" fillId="0" borderId="47" xfId="1" applyNumberFormat="1" applyFont="1" applyBorder="1" applyAlignment="1" applyProtection="1">
      <alignment horizontal="left"/>
    </xf>
    <xf numFmtId="0" fontId="11" fillId="0" borderId="79" xfId="1" applyNumberFormat="1" applyFont="1" applyBorder="1" applyAlignment="1" applyProtection="1">
      <alignment horizontal="left" vertical="center" wrapText="1"/>
    </xf>
    <xf numFmtId="0" fontId="11" fillId="0" borderId="0" xfId="1" applyNumberFormat="1" applyFont="1" applyBorder="1" applyAlignment="1" applyProtection="1">
      <alignment horizontal="left" vertical="center" wrapText="1"/>
    </xf>
    <xf numFmtId="0" fontId="11" fillId="0" borderId="75" xfId="1" applyNumberFormat="1" applyFont="1" applyBorder="1" applyAlignment="1" applyProtection="1">
      <alignment horizontal="left" vertical="center" wrapText="1"/>
    </xf>
    <xf numFmtId="3" fontId="12" fillId="11" borderId="117" xfId="1" applyNumberFormat="1" applyFont="1" applyFill="1" applyBorder="1" applyAlignment="1" applyProtection="1">
      <alignment horizontal="center" vertical="center"/>
    </xf>
    <xf numFmtId="3" fontId="12" fillId="11" borderId="119" xfId="1" applyNumberFormat="1" applyFont="1" applyFill="1" applyBorder="1" applyAlignment="1" applyProtection="1">
      <alignment horizontal="center" vertical="center"/>
    </xf>
    <xf numFmtId="0" fontId="11" fillId="0" borderId="15" xfId="1" applyNumberFormat="1" applyFont="1" applyBorder="1" applyAlignment="1" applyProtection="1">
      <alignment horizontal="left" vertical="top" wrapText="1"/>
    </xf>
    <xf numFmtId="0" fontId="11" fillId="0" borderId="11" xfId="1" applyNumberFormat="1" applyFont="1" applyBorder="1" applyAlignment="1" applyProtection="1">
      <alignment horizontal="left" vertical="top" wrapText="1"/>
    </xf>
    <xf numFmtId="0" fontId="11" fillId="0" borderId="9" xfId="1" applyNumberFormat="1" applyFont="1" applyBorder="1" applyAlignment="1" applyProtection="1">
      <alignment horizontal="left" vertical="top" wrapText="1"/>
    </xf>
    <xf numFmtId="0" fontId="11" fillId="0" borderId="75" xfId="1" applyNumberFormat="1" applyFont="1" applyBorder="1" applyAlignment="1" applyProtection="1">
      <alignment horizontal="left" vertical="top" wrapText="1"/>
    </xf>
    <xf numFmtId="0" fontId="11" fillId="0" borderId="12" xfId="1" applyNumberFormat="1" applyFont="1" applyBorder="1" applyAlignment="1" applyProtection="1">
      <alignment horizontal="left" vertical="top" wrapText="1"/>
    </xf>
    <xf numFmtId="0" fontId="11" fillId="0" borderId="77" xfId="1" applyNumberFormat="1" applyFont="1" applyBorder="1" applyAlignment="1" applyProtection="1">
      <alignment horizontal="left" vertical="top" wrapText="1"/>
    </xf>
    <xf numFmtId="0" fontId="12" fillId="2" borderId="4" xfId="1" applyNumberFormat="1" applyFont="1" applyFill="1" applyBorder="1" applyAlignment="1" applyProtection="1">
      <alignment horizontal="center" vertical="center" wrapText="1"/>
      <protection locked="0"/>
    </xf>
    <xf numFmtId="0" fontId="12" fillId="2" borderId="194" xfId="1" applyNumberFormat="1" applyFont="1" applyFill="1" applyBorder="1" applyAlignment="1" applyProtection="1">
      <alignment horizontal="center" vertical="center" wrapText="1"/>
      <protection locked="0"/>
    </xf>
    <xf numFmtId="0" fontId="13" fillId="0" borderId="16" xfId="1" applyNumberFormat="1" applyFont="1" applyBorder="1" applyAlignment="1" applyProtection="1">
      <alignment horizontal="left" vertical="center"/>
    </xf>
    <xf numFmtId="0" fontId="13" fillId="0" borderId="11" xfId="1" applyNumberFormat="1" applyFont="1" applyBorder="1" applyAlignment="1" applyProtection="1">
      <alignment horizontal="left" vertical="center"/>
    </xf>
    <xf numFmtId="0" fontId="13" fillId="0" borderId="0" xfId="1" applyNumberFormat="1" applyFont="1" applyBorder="1" applyAlignment="1" applyProtection="1">
      <alignment horizontal="left" vertical="center"/>
    </xf>
    <xf numFmtId="0" fontId="13" fillId="0" borderId="75" xfId="1" applyNumberFormat="1" applyFont="1" applyBorder="1" applyAlignment="1" applyProtection="1">
      <alignment horizontal="left" vertical="center"/>
    </xf>
    <xf numFmtId="0" fontId="11" fillId="0" borderId="0" xfId="1" applyNumberFormat="1" applyFont="1" applyBorder="1" applyAlignment="1" applyProtection="1">
      <alignment horizontal="center" vertical="center"/>
    </xf>
    <xf numFmtId="0" fontId="11" fillId="0" borderId="75" xfId="1" applyNumberFormat="1" applyFont="1" applyBorder="1" applyAlignment="1" applyProtection="1">
      <alignment horizontal="center" vertical="center"/>
    </xf>
    <xf numFmtId="0" fontId="11" fillId="0" borderId="23" xfId="1" applyNumberFormat="1" applyFont="1" applyBorder="1" applyAlignment="1" applyProtection="1">
      <alignment horizontal="left" vertical="top" wrapText="1"/>
    </xf>
    <xf numFmtId="0" fontId="11" fillId="0" borderId="65" xfId="1" applyNumberFormat="1" applyFont="1" applyBorder="1" applyAlignment="1" applyProtection="1">
      <alignment horizontal="left" vertical="top" wrapText="1"/>
    </xf>
    <xf numFmtId="0" fontId="11" fillId="11" borderId="9" xfId="1" applyNumberFormat="1" applyFont="1" applyFill="1" applyBorder="1" applyAlignment="1" applyProtection="1">
      <alignment horizontal="center" vertical="center" wrapText="1"/>
    </xf>
    <xf numFmtId="0" fontId="11" fillId="11" borderId="0" xfId="1" applyNumberFormat="1" applyFont="1" applyFill="1" applyBorder="1" applyAlignment="1" applyProtection="1">
      <alignment horizontal="center" vertical="center" wrapText="1"/>
    </xf>
    <xf numFmtId="0" fontId="11" fillId="0" borderId="10" xfId="1" applyNumberFormat="1" applyFont="1" applyBorder="1" applyAlignment="1" applyProtection="1">
      <alignment horizontal="left" vertical="center" wrapText="1"/>
    </xf>
    <xf numFmtId="0" fontId="11" fillId="0" borderId="16" xfId="1" applyNumberFormat="1" applyFont="1" applyBorder="1" applyAlignment="1" applyProtection="1">
      <alignment horizontal="left" vertical="center" wrapText="1"/>
    </xf>
    <xf numFmtId="0" fontId="11" fillId="0" borderId="11" xfId="1" applyNumberFormat="1" applyFont="1" applyBorder="1" applyAlignment="1" applyProtection="1">
      <alignment horizontal="left" vertical="center" wrapText="1"/>
    </xf>
    <xf numFmtId="0" fontId="12" fillId="8" borderId="126" xfId="1" applyNumberFormat="1" applyFont="1" applyFill="1" applyBorder="1" applyAlignment="1" applyProtection="1">
      <alignment horizontal="left" vertical="center" wrapText="1"/>
    </xf>
    <xf numFmtId="0" fontId="12" fillId="8" borderId="20" xfId="1" applyNumberFormat="1" applyFont="1" applyFill="1" applyBorder="1" applyAlignment="1" applyProtection="1">
      <alignment horizontal="left" vertical="center" wrapText="1"/>
    </xf>
    <xf numFmtId="0" fontId="12" fillId="0" borderId="42" xfId="1" applyNumberFormat="1" applyFont="1" applyBorder="1" applyAlignment="1" applyProtection="1">
      <alignment horizontal="center" vertical="center"/>
    </xf>
    <xf numFmtId="0" fontId="12" fillId="0" borderId="41" xfId="1" applyNumberFormat="1" applyFont="1" applyBorder="1" applyAlignment="1" applyProtection="1">
      <alignment horizontal="center" vertical="center"/>
    </xf>
    <xf numFmtId="0" fontId="12" fillId="0" borderId="130" xfId="1" applyNumberFormat="1" applyFont="1" applyBorder="1" applyAlignment="1" applyProtection="1">
      <alignment horizontal="center" vertical="center"/>
    </xf>
    <xf numFmtId="0" fontId="12" fillId="0" borderId="103" xfId="1" applyNumberFormat="1" applyFont="1" applyBorder="1" applyAlignment="1" applyProtection="1">
      <alignment horizontal="center" vertical="center"/>
    </xf>
    <xf numFmtId="0" fontId="12" fillId="0" borderId="129" xfId="1" applyNumberFormat="1" applyFont="1" applyBorder="1" applyAlignment="1" applyProtection="1">
      <alignment horizontal="center" vertical="center"/>
    </xf>
    <xf numFmtId="0" fontId="12" fillId="0" borderId="1" xfId="1" applyNumberFormat="1" applyFont="1" applyBorder="1" applyAlignment="1" applyProtection="1">
      <alignment horizontal="center" vertical="center"/>
    </xf>
    <xf numFmtId="0" fontId="12" fillId="0" borderId="3" xfId="1" applyNumberFormat="1" applyFont="1" applyBorder="1" applyAlignment="1" applyProtection="1">
      <alignment horizontal="center" vertical="center"/>
    </xf>
    <xf numFmtId="0" fontId="12" fillId="0" borderId="127" xfId="1" applyNumberFormat="1" applyFont="1" applyBorder="1" applyAlignment="1" applyProtection="1">
      <alignment horizontal="center" vertical="center"/>
    </xf>
    <xf numFmtId="0" fontId="12" fillId="0" borderId="128" xfId="1" applyNumberFormat="1" applyFont="1" applyBorder="1" applyAlignment="1" applyProtection="1">
      <alignment horizontal="center" vertical="center"/>
    </xf>
    <xf numFmtId="0" fontId="12" fillId="2" borderId="0" xfId="1" applyNumberFormat="1" applyFont="1" applyFill="1" applyBorder="1" applyAlignment="1" applyProtection="1">
      <alignment horizontal="center" vertical="center" wrapText="1"/>
      <protection locked="0"/>
    </xf>
    <xf numFmtId="0" fontId="12" fillId="2" borderId="65" xfId="1" applyNumberFormat="1" applyFont="1" applyFill="1" applyBorder="1" applyAlignment="1" applyProtection="1">
      <alignment horizontal="center" vertical="center" wrapText="1"/>
      <protection locked="0"/>
    </xf>
    <xf numFmtId="0" fontId="12" fillId="2" borderId="0" xfId="1" applyNumberFormat="1" applyFont="1" applyFill="1" applyBorder="1" applyAlignment="1" applyProtection="1">
      <alignment horizontal="center" vertical="center"/>
      <protection locked="0"/>
    </xf>
    <xf numFmtId="0" fontId="12" fillId="2" borderId="65" xfId="1" applyNumberFormat="1" applyFont="1" applyFill="1" applyBorder="1" applyAlignment="1" applyProtection="1">
      <alignment horizontal="center" vertical="center"/>
      <protection locked="0"/>
    </xf>
    <xf numFmtId="0" fontId="12" fillId="2" borderId="0" xfId="1" applyNumberFormat="1" applyFont="1" applyFill="1" applyBorder="1" applyAlignment="1" applyProtection="1">
      <alignment horizontal="center"/>
      <protection locked="0"/>
    </xf>
    <xf numFmtId="0" fontId="12" fillId="2" borderId="65" xfId="1" applyNumberFormat="1" applyFont="1" applyFill="1" applyBorder="1" applyAlignment="1" applyProtection="1">
      <alignment horizontal="center"/>
      <protection locked="0"/>
    </xf>
    <xf numFmtId="0" fontId="12" fillId="0" borderId="162" xfId="1" applyNumberFormat="1" applyFont="1" applyBorder="1" applyAlignment="1" applyProtection="1">
      <alignment horizontal="right" vertical="center"/>
    </xf>
    <xf numFmtId="0" fontId="12" fillId="0" borderId="163" xfId="1" applyNumberFormat="1" applyFont="1" applyBorder="1" applyAlignment="1" applyProtection="1">
      <alignment horizontal="right" vertical="center"/>
    </xf>
    <xf numFmtId="0" fontId="12" fillId="0" borderId="164" xfId="1" applyNumberFormat="1" applyFont="1" applyBorder="1" applyAlignment="1" applyProtection="1">
      <alignment horizontal="left" vertical="center"/>
    </xf>
    <xf numFmtId="0" fontId="11" fillId="0" borderId="93" xfId="1" applyNumberFormat="1" applyFont="1" applyBorder="1" applyAlignment="1" applyProtection="1">
      <alignment horizontal="left" vertical="center" wrapText="1"/>
    </xf>
    <xf numFmtId="0" fontId="11" fillId="0" borderId="76" xfId="1" applyNumberFormat="1" applyFont="1" applyBorder="1" applyAlignment="1" applyProtection="1">
      <alignment horizontal="left" vertical="center" wrapText="1"/>
    </xf>
    <xf numFmtId="0" fontId="11" fillId="0" borderId="77" xfId="1" applyNumberFormat="1" applyFont="1" applyBorder="1" applyAlignment="1" applyProtection="1">
      <alignment horizontal="left" vertical="center" wrapText="1"/>
    </xf>
    <xf numFmtId="0" fontId="15" fillId="0" borderId="80" xfId="1" applyNumberFormat="1" applyFont="1" applyBorder="1" applyAlignment="1" applyProtection="1">
      <alignment horizontal="center" vertical="center"/>
    </xf>
    <xf numFmtId="0" fontId="15" fillId="0" borderId="81" xfId="1" applyNumberFormat="1" applyFont="1" applyBorder="1" applyAlignment="1" applyProtection="1">
      <alignment horizontal="center" vertical="center"/>
    </xf>
    <xf numFmtId="0" fontId="15" fillId="0" borderId="82" xfId="1" applyNumberFormat="1" applyFont="1" applyBorder="1" applyAlignment="1" applyProtection="1">
      <alignment horizontal="center" vertical="center"/>
    </xf>
    <xf numFmtId="0" fontId="6" fillId="0" borderId="71" xfId="1" applyNumberFormat="1" applyFont="1" applyBorder="1" applyAlignment="1" applyProtection="1">
      <alignment vertical="center"/>
    </xf>
    <xf numFmtId="0" fontId="13" fillId="0" borderId="0" xfId="1" applyNumberFormat="1" applyFont="1" applyAlignment="1" applyProtection="1">
      <alignment horizontal="center" vertical="center"/>
    </xf>
    <xf numFmtId="0" fontId="35" fillId="0" borderId="46" xfId="1" applyNumberFormat="1" applyFont="1" applyBorder="1" applyAlignment="1" applyProtection="1">
      <alignment horizontal="center" vertical="center" wrapText="1"/>
    </xf>
    <xf numFmtId="0" fontId="35" fillId="0" borderId="50" xfId="1" applyNumberFormat="1" applyFont="1" applyBorder="1" applyAlignment="1" applyProtection="1">
      <alignment horizontal="center" vertical="center" wrapText="1"/>
    </xf>
    <xf numFmtId="0" fontId="35" fillId="0" borderId="9" xfId="1" applyNumberFormat="1" applyFont="1" applyBorder="1" applyAlignment="1" applyProtection="1">
      <alignment horizontal="center" vertical="center" wrapText="1"/>
    </xf>
    <xf numFmtId="0" fontId="35" fillId="0" borderId="75" xfId="1" applyNumberFormat="1" applyFont="1" applyBorder="1" applyAlignment="1" applyProtection="1">
      <alignment horizontal="center" vertical="center" wrapText="1"/>
    </xf>
    <xf numFmtId="0" fontId="12" fillId="0" borderId="48" xfId="1" applyNumberFormat="1" applyFont="1" applyBorder="1" applyAlignment="1" applyProtection="1">
      <alignment horizontal="center" vertical="center"/>
    </xf>
    <xf numFmtId="0" fontId="12" fillId="0" borderId="49" xfId="1" applyNumberFormat="1" applyFont="1" applyBorder="1" applyAlignment="1" applyProtection="1">
      <alignment horizontal="center" vertical="center"/>
    </xf>
    <xf numFmtId="0" fontId="12" fillId="0" borderId="95" xfId="1" applyNumberFormat="1" applyFont="1" applyBorder="1" applyAlignment="1" applyProtection="1">
      <alignment horizontal="center" vertical="center"/>
    </xf>
  </cellXfs>
  <cellStyles count="5">
    <cellStyle name="0_#.##0" xfId="3"/>
    <cellStyle name="Link" xfId="2" builtinId="8"/>
    <cellStyle name="Prozent 2" xfId="4"/>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1657350</xdr:colOff>
      <xdr:row>7</xdr:row>
      <xdr:rowOff>152400</xdr:rowOff>
    </xdr:from>
    <xdr:to>
      <xdr:col>4</xdr:col>
      <xdr:colOff>3371850</xdr:colOff>
      <xdr:row>18</xdr:row>
      <xdr:rowOff>114300</xdr:rowOff>
    </xdr:to>
    <xdr:pic>
      <xdr:nvPicPr>
        <xdr:cNvPr id="2" name="Picture 1" descr="brandenburg-gro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9350" y="1590675"/>
          <a:ext cx="1714500" cy="205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3465</xdr:colOff>
      <xdr:row>0</xdr:row>
      <xdr:rowOff>57150</xdr:rowOff>
    </xdr:from>
    <xdr:to>
      <xdr:col>4</xdr:col>
      <xdr:colOff>17319</xdr:colOff>
      <xdr:row>2</xdr:row>
      <xdr:rowOff>0</xdr:rowOff>
    </xdr:to>
    <xdr:sp macro="" textlink="">
      <xdr:nvSpPr>
        <xdr:cNvPr id="2" name="Text Box 1"/>
        <xdr:cNvSpPr txBox="1">
          <a:spLocks noChangeArrowheads="1"/>
        </xdr:cNvSpPr>
      </xdr:nvSpPr>
      <xdr:spPr bwMode="auto">
        <a:xfrm>
          <a:off x="232065" y="57150"/>
          <a:ext cx="7871979" cy="485775"/>
        </a:xfrm>
        <a:prstGeom prst="rect">
          <a:avLst/>
        </a:prstGeom>
        <a:solidFill>
          <a:schemeClr val="accent6">
            <a:lumMod val="20000"/>
            <a:lumOff val="80000"/>
          </a:schemeClr>
        </a:solidFill>
        <a:ln w="9525">
          <a:solidFill>
            <a:srgbClr val="000000"/>
          </a:solidFill>
          <a:miter lim="800000"/>
          <a:headEnd/>
          <a:tailEnd/>
        </a:ln>
      </xdr:spPr>
      <xdr:txBody>
        <a:bodyPr vertOverflow="clip" wrap="square" lIns="36576" tIns="32004" rIns="36576" bIns="32004" anchor="ctr" upright="1"/>
        <a:lstStyle/>
        <a:p>
          <a:pPr algn="ctr" rtl="0">
            <a:defRPr sz="1000"/>
          </a:pPr>
          <a:r>
            <a:rPr lang="de-DE" sz="1600" b="1" i="0" strike="noStrike">
              <a:solidFill>
                <a:srgbClr val="000000"/>
              </a:solidFill>
              <a:latin typeface="Arial"/>
              <a:cs typeface="Arial"/>
            </a:rPr>
            <a:t>Betriebsentwicklungskonzept</a:t>
          </a:r>
          <a:endParaRPr lang="de-DE" sz="1200" b="1" i="0" strike="noStrike">
            <a:solidFill>
              <a:srgbClr val="000000"/>
            </a:solidFill>
            <a:latin typeface="Arial"/>
            <a:cs typeface="Arial"/>
          </a:endParaRPr>
        </a:p>
        <a:p>
          <a:pPr algn="ctr" rtl="0">
            <a:defRPr sz="1000"/>
          </a:pPr>
          <a:r>
            <a:rPr lang="de-DE" sz="1200" b="0" i="0" strike="noStrike">
              <a:solidFill>
                <a:srgbClr val="000000"/>
              </a:solidFill>
              <a:latin typeface="Arial"/>
              <a:cs typeface="Arial"/>
            </a:rPr>
            <a:t>Tabellenblattverzeichnis zur Datenerfassung</a:t>
          </a:r>
        </a:p>
      </xdr:txBody>
    </xdr:sp>
    <xdr:clientData/>
  </xdr:twoCellAnchor>
  <xdr:twoCellAnchor editAs="absolute">
    <xdr:from>
      <xdr:col>1</xdr:col>
      <xdr:colOff>3464</xdr:colOff>
      <xdr:row>18</xdr:row>
      <xdr:rowOff>441614</xdr:rowOff>
    </xdr:from>
    <xdr:to>
      <xdr:col>3</xdr:col>
      <xdr:colOff>1056410</xdr:colOff>
      <xdr:row>19</xdr:row>
      <xdr:rowOff>251113</xdr:rowOff>
    </xdr:to>
    <xdr:sp macro="" textlink="">
      <xdr:nvSpPr>
        <xdr:cNvPr id="3" name="Text Box 2"/>
        <xdr:cNvSpPr txBox="1">
          <a:spLocks noChangeArrowheads="1"/>
        </xdr:cNvSpPr>
      </xdr:nvSpPr>
      <xdr:spPr bwMode="auto">
        <a:xfrm>
          <a:off x="232064" y="4708814"/>
          <a:ext cx="7825221" cy="723899"/>
        </a:xfrm>
        <a:prstGeom prst="rect">
          <a:avLst/>
        </a:prstGeom>
        <a:solidFill>
          <a:srgbClr val="FFFFFF"/>
        </a:solidFill>
        <a:ln w="9525">
          <a:solidFill>
            <a:srgbClr val="000000"/>
          </a:solidFill>
          <a:miter lim="800000"/>
          <a:headEnd/>
          <a:tailEnd/>
        </a:ln>
        <a:effectLst/>
      </xdr:spPr>
      <xdr:txBody>
        <a:bodyPr vertOverflow="clip" wrap="square" lIns="27432" tIns="22860" rIns="0" bIns="0" anchor="t" upright="1"/>
        <a:lstStyle/>
        <a:p>
          <a:pPr algn="l" rtl="0">
            <a:defRPr sz="1000"/>
          </a:pPr>
          <a:r>
            <a:rPr lang="de-DE" sz="1000" b="0" i="0" u="none" strike="noStrike" baseline="0">
              <a:solidFill>
                <a:srgbClr val="000000"/>
              </a:solidFill>
              <a:latin typeface="Arial"/>
              <a:cs typeface="Arial"/>
            </a:rPr>
            <a:t>Eingabe nur in farblich unterlegten Feldern möglich:</a:t>
          </a:r>
        </a:p>
        <a:p>
          <a:pPr algn="l" rtl="0">
            <a:defRPr sz="1000"/>
          </a:pPr>
          <a:endParaRPr lang="de-DE" sz="1000" b="0" i="0" u="none" strike="noStrike" baseline="0">
            <a:solidFill>
              <a:srgbClr val="000000"/>
            </a:solidFill>
            <a:latin typeface="Arial"/>
            <a:cs typeface="Arial"/>
          </a:endParaRPr>
        </a:p>
        <a:p>
          <a:pPr algn="l" rtl="0">
            <a:defRPr sz="1000"/>
          </a:pPr>
          <a:endParaRPr lang="de-DE" sz="1000" b="0" i="0" u="none" strike="noStrike" baseline="0">
            <a:solidFill>
              <a:srgbClr val="000000"/>
            </a:solidFill>
            <a:latin typeface="Arial"/>
            <a:cs typeface="Arial"/>
          </a:endParaRPr>
        </a:p>
      </xdr:txBody>
    </xdr:sp>
    <xdr:clientData fPrintsWithSheet="0"/>
  </xdr:twoCellAnchor>
  <xdr:twoCellAnchor>
    <xdr:from>
      <xdr:col>2</xdr:col>
      <xdr:colOff>1799357</xdr:colOff>
      <xdr:row>18</xdr:row>
      <xdr:rowOff>614795</xdr:rowOff>
    </xdr:from>
    <xdr:to>
      <xdr:col>2</xdr:col>
      <xdr:colOff>2342283</xdr:colOff>
      <xdr:row>18</xdr:row>
      <xdr:rowOff>778451</xdr:rowOff>
    </xdr:to>
    <xdr:sp macro="" textlink="">
      <xdr:nvSpPr>
        <xdr:cNvPr id="4" name="Rectangle 21"/>
        <xdr:cNvSpPr>
          <a:spLocks noChangeArrowheads="1"/>
        </xdr:cNvSpPr>
      </xdr:nvSpPr>
      <xdr:spPr bwMode="auto">
        <a:xfrm>
          <a:off x="3331295" y="4861358"/>
          <a:ext cx="542926" cy="163656"/>
        </a:xfrm>
        <a:prstGeom prst="rect">
          <a:avLst/>
        </a:prstGeom>
        <a:solidFill>
          <a:schemeClr val="accent6">
            <a:lumMod val="20000"/>
            <a:lumOff val="80000"/>
          </a:schemeClr>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7326</xdr:colOff>
      <xdr:row>12</xdr:row>
      <xdr:rowOff>7328</xdr:rowOff>
    </xdr:from>
    <xdr:ext cx="8975481" cy="630114"/>
    <xdr:sp macro="" textlink="">
      <xdr:nvSpPr>
        <xdr:cNvPr id="2" name="Textfeld 1"/>
        <xdr:cNvSpPr txBox="1"/>
      </xdr:nvSpPr>
      <xdr:spPr>
        <a:xfrm>
          <a:off x="285749" y="2307982"/>
          <a:ext cx="8975481" cy="6301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DE" sz="900" i="1">
            <a:latin typeface="Arial" panose="020B0604020202020204" pitchFamily="34" charset="0"/>
            <a:cs typeface="Arial" panose="020B0604020202020204" pitchFamily="34" charset="0"/>
          </a:endParaRPr>
        </a:p>
      </xdr:txBody>
    </xdr:sp>
    <xdr:clientData/>
  </xdr:oneCellAnchor>
  <xdr:twoCellAnchor>
    <xdr:from>
      <xdr:col>1</xdr:col>
      <xdr:colOff>1</xdr:colOff>
      <xdr:row>21</xdr:row>
      <xdr:rowOff>11205</xdr:rowOff>
    </xdr:from>
    <xdr:to>
      <xdr:col>11</xdr:col>
      <xdr:colOff>728383</xdr:colOff>
      <xdr:row>21</xdr:row>
      <xdr:rowOff>5000625</xdr:rowOff>
    </xdr:to>
    <xdr:sp macro="" textlink="">
      <xdr:nvSpPr>
        <xdr:cNvPr id="4" name="Textfeld 3"/>
        <xdr:cNvSpPr txBox="1"/>
      </xdr:nvSpPr>
      <xdr:spPr>
        <a:xfrm>
          <a:off x="276226" y="3906930"/>
          <a:ext cx="8948457" cy="498942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900" i="1">
            <a:latin typeface="Arial" panose="020B0604020202020204" pitchFamily="34" charset="0"/>
            <a:cs typeface="Arial" panose="020B0604020202020204" pitchFamily="34" charset="0"/>
          </a:endParaRPr>
        </a:p>
      </xdr:txBody>
    </xdr:sp>
    <xdr:clientData/>
  </xdr:twoCellAnchor>
  <xdr:oneCellAnchor>
    <xdr:from>
      <xdr:col>1</xdr:col>
      <xdr:colOff>0</xdr:colOff>
      <xdr:row>15</xdr:row>
      <xdr:rowOff>0</xdr:rowOff>
    </xdr:from>
    <xdr:ext cx="8975481" cy="5029200"/>
    <xdr:sp macro="" textlink="">
      <xdr:nvSpPr>
        <xdr:cNvPr id="7" name="Textfeld 6"/>
        <xdr:cNvSpPr txBox="1"/>
      </xdr:nvSpPr>
      <xdr:spPr>
        <a:xfrm>
          <a:off x="276225" y="3619500"/>
          <a:ext cx="8975481" cy="5029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DE" sz="900" i="1">
            <a:latin typeface="Arial" panose="020B0604020202020204" pitchFamily="34" charset="0"/>
            <a:cs typeface="Arial" panose="020B0604020202020204" pitchFamily="34" charset="0"/>
          </a:endParaRPr>
        </a:p>
      </xdr:txBody>
    </xdr:sp>
    <xdr:clientData/>
  </xdr:oneCellAnchor>
  <xdr:oneCellAnchor>
    <xdr:from>
      <xdr:col>1</xdr:col>
      <xdr:colOff>0</xdr:colOff>
      <xdr:row>18</xdr:row>
      <xdr:rowOff>0</xdr:rowOff>
    </xdr:from>
    <xdr:ext cx="8975481" cy="5010150"/>
    <xdr:sp macro="" textlink="">
      <xdr:nvSpPr>
        <xdr:cNvPr id="8" name="Textfeld 7"/>
        <xdr:cNvSpPr txBox="1"/>
      </xdr:nvSpPr>
      <xdr:spPr>
        <a:xfrm>
          <a:off x="276225" y="9077325"/>
          <a:ext cx="8975481" cy="5010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DE" sz="900" i="1">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lw\daten\Okrent\Antr&#228;ge%202007\2%20%20Rinder\G&#252;rtler%20&amp;%20Schulz%20GbR\Investkonzept_2007%2011%2011%20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nführung"/>
      <sheetName val="Deckblatt"/>
      <sheetName val="Ma_001"/>
      <sheetName val="I 1 a"/>
      <sheetName val="I 1 b"/>
      <sheetName val="I 2 a"/>
      <sheetName val="I 2 b"/>
      <sheetName val="I 3 a"/>
      <sheetName val="I 3 b"/>
      <sheetName val="I 3 c"/>
      <sheetName val="I 4"/>
      <sheetName val="I 5"/>
      <sheetName val="Anlage 1a u. 1b"/>
      <sheetName val="Anlage 2"/>
      <sheetName val="EBl B"/>
      <sheetName val="EBl ILB"/>
      <sheetName val="EBl LVL"/>
      <sheetName val="V Liste"/>
      <sheetName val="Hinweise"/>
    </sheetNames>
    <sheetDataSet>
      <sheetData sheetId="0"/>
      <sheetData sheetId="1"/>
      <sheetData sheetId="2">
        <row r="5">
          <cell r="F5" t="str">
            <v>Tasten_Rücksetzen</v>
          </cell>
        </row>
        <row r="133">
          <cell r="A133" t="str">
            <v>Abbrechen_Infotext</v>
          </cell>
        </row>
      </sheetData>
      <sheetData sheetId="3"/>
      <sheetData sheetId="4"/>
      <sheetData sheetId="5"/>
      <sheetData sheetId="6"/>
      <sheetData sheetId="7"/>
      <sheetData sheetId="8"/>
      <sheetData sheetId="9"/>
      <sheetData sheetId="10"/>
      <sheetData sheetId="11"/>
      <sheetData sheetId="12">
        <row r="1">
          <cell r="A1" t="str">
            <v>Land Brandenburg</v>
          </cell>
        </row>
      </sheetData>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autoPageBreaks="0" fitToPage="1"/>
  </sheetPr>
  <dimension ref="E2:E44"/>
  <sheetViews>
    <sheetView showGridLines="0" showZeros="0" tabSelected="1" topLeftCell="A7" zoomScale="115" zoomScaleNormal="115" workbookViewId="0"/>
  </sheetViews>
  <sheetFormatPr baseColWidth="10" defaultRowHeight="15" x14ac:dyDescent="0.2"/>
  <cols>
    <col min="1" max="4" width="2.85546875" style="270" customWidth="1"/>
    <col min="5" max="5" width="77.28515625" style="3" customWidth="1"/>
    <col min="6" max="16384" width="11.42578125" style="270"/>
  </cols>
  <sheetData>
    <row r="2" spans="5:5" s="268" customFormat="1" ht="23.25" x14ac:dyDescent="0.25">
      <c r="E2" s="267"/>
    </row>
    <row r="22" spans="5:5" ht="18" x14ac:dyDescent="0.25">
      <c r="E22" s="269" t="s">
        <v>0</v>
      </c>
    </row>
    <row r="24" spans="5:5" ht="36.75" x14ac:dyDescent="0.7">
      <c r="E24" s="271" t="s">
        <v>1</v>
      </c>
    </row>
    <row r="28" spans="5:5" x14ac:dyDescent="0.2">
      <c r="E28" s="3" t="s">
        <v>2</v>
      </c>
    </row>
    <row r="29" spans="5:5" x14ac:dyDescent="0.2">
      <c r="E29" s="1"/>
    </row>
    <row r="30" spans="5:5" x14ac:dyDescent="0.2">
      <c r="E30" s="272">
        <f>'BEK 0'!C3</f>
        <v>0</v>
      </c>
    </row>
    <row r="31" spans="5:5" x14ac:dyDescent="0.2">
      <c r="E31" s="2"/>
    </row>
    <row r="35" spans="5:5" x14ac:dyDescent="0.2">
      <c r="E35" s="3" t="s">
        <v>3</v>
      </c>
    </row>
    <row r="37" spans="5:5" x14ac:dyDescent="0.2">
      <c r="E37" s="272">
        <f>'BEK 0'!I3</f>
        <v>0</v>
      </c>
    </row>
    <row r="42" spans="5:5" x14ac:dyDescent="0.2">
      <c r="E42" s="3" t="s">
        <v>4</v>
      </c>
    </row>
    <row r="43" spans="5:5" x14ac:dyDescent="0.2">
      <c r="E43" s="1"/>
    </row>
    <row r="44" spans="5:5" x14ac:dyDescent="0.2">
      <c r="E44" s="272">
        <f>'BEK 0'!I5</f>
        <v>0</v>
      </c>
    </row>
  </sheetData>
  <sheetProtection algorithmName="SHA-512" hashValue="5X8xqGI+LTDyiN2/T7m/9aVlzLC3v5Z8nmYfDi78C59KZr/g83lJu64n/fXyT7q6bESMSF2cvuu8JRCnFdn9tA==" saltValue="4JIAKd3DNONryb/pAWnGNg==" spinCount="100000" sheet="1" selectLockedCells="1"/>
  <printOptions horizontalCentered="1" verticalCentered="1"/>
  <pageMargins left="0.39374999999999999" right="0.39374999999999999" top="0.27569444444444446" bottom="0.19652777777777777" header="0" footer="0"/>
  <pageSetup paperSize="9" scale="81"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H26"/>
  <sheetViews>
    <sheetView showGridLines="0" showZeros="0" zoomScale="85" zoomScaleNormal="85" workbookViewId="0">
      <selection activeCell="F26" sqref="F26"/>
    </sheetView>
  </sheetViews>
  <sheetFormatPr baseColWidth="10" defaultColWidth="0" defaultRowHeight="30.75" customHeight="1" zeroHeight="1" x14ac:dyDescent="0.25"/>
  <cols>
    <col min="1" max="1" width="3.42578125" style="252" customWidth="1"/>
    <col min="2" max="2" width="19.5703125" style="252" customWidth="1"/>
    <col min="3" max="3" width="82" style="266" customWidth="1"/>
    <col min="4" max="4" width="16.28515625" style="252" customWidth="1"/>
    <col min="5" max="5" width="8.85546875" style="252" customWidth="1"/>
    <col min="6" max="6" width="8.7109375" style="252" customWidth="1"/>
    <col min="7" max="7" width="8.7109375" style="252" hidden="1" customWidth="1"/>
    <col min="8" max="8" width="4.85546875" style="252" hidden="1" customWidth="1"/>
    <col min="9" max="16384" width="20.28515625" style="252" hidden="1"/>
  </cols>
  <sheetData>
    <row r="1" spans="1:8" ht="20.85" customHeight="1" x14ac:dyDescent="0.25">
      <c r="A1" s="250"/>
      <c r="B1" s="250"/>
      <c r="C1" s="251"/>
      <c r="D1" s="250"/>
      <c r="E1" s="250"/>
      <c r="F1" s="250"/>
    </row>
    <row r="2" spans="1:8" ht="22.9" customHeight="1" x14ac:dyDescent="0.25">
      <c r="A2" s="250"/>
      <c r="B2" s="250"/>
      <c r="C2" s="251"/>
      <c r="D2" s="250"/>
      <c r="E2" s="250"/>
      <c r="F2" s="250"/>
    </row>
    <row r="3" spans="1:8" ht="6" customHeight="1" x14ac:dyDescent="0.25">
      <c r="A3" s="250"/>
      <c r="B3" s="253"/>
      <c r="C3" s="254"/>
      <c r="D3" s="253"/>
      <c r="E3" s="253"/>
      <c r="F3" s="253"/>
      <c r="G3" s="255"/>
    </row>
    <row r="4" spans="1:8" ht="14.25" customHeight="1" x14ac:dyDescent="0.25">
      <c r="A4" s="253"/>
      <c r="B4" s="256"/>
      <c r="C4" s="251"/>
      <c r="D4" s="250"/>
      <c r="E4" s="257"/>
      <c r="F4" s="258"/>
      <c r="G4" s="259"/>
      <c r="H4" s="255"/>
    </row>
    <row r="5" spans="1:8" ht="20.100000000000001" customHeight="1" x14ac:dyDescent="0.25">
      <c r="A5" s="253"/>
      <c r="B5" s="757" t="s">
        <v>5</v>
      </c>
      <c r="C5" s="759" t="s">
        <v>6</v>
      </c>
      <c r="D5" s="759"/>
      <c r="E5" s="257"/>
      <c r="F5" s="258"/>
      <c r="G5" s="259"/>
      <c r="H5" s="255"/>
    </row>
    <row r="6" spans="1:8" ht="20.100000000000001" customHeight="1" x14ac:dyDescent="0.25">
      <c r="A6" s="253"/>
      <c r="B6" s="758"/>
      <c r="C6" s="759"/>
      <c r="D6" s="759"/>
      <c r="E6" s="257"/>
      <c r="F6" s="258"/>
      <c r="G6" s="259"/>
      <c r="H6" s="255"/>
    </row>
    <row r="7" spans="1:8" ht="20.100000000000001" customHeight="1" x14ac:dyDescent="0.25">
      <c r="A7" s="250"/>
      <c r="B7" s="757" t="s">
        <v>7</v>
      </c>
      <c r="C7" s="759" t="s">
        <v>8</v>
      </c>
      <c r="D7" s="759"/>
      <c r="E7" s="260"/>
      <c r="F7" s="260"/>
      <c r="G7" s="261"/>
      <c r="H7" s="255"/>
    </row>
    <row r="8" spans="1:8" ht="20.100000000000001" customHeight="1" x14ac:dyDescent="0.25">
      <c r="A8" s="250"/>
      <c r="B8" s="758"/>
      <c r="C8" s="759"/>
      <c r="D8" s="759"/>
      <c r="E8" s="260"/>
      <c r="F8" s="262"/>
      <c r="G8" s="263"/>
      <c r="H8" s="255"/>
    </row>
    <row r="9" spans="1:8" ht="20.100000000000001" customHeight="1" x14ac:dyDescent="0.25">
      <c r="A9" s="250"/>
      <c r="B9" s="760" t="s">
        <v>9</v>
      </c>
      <c r="C9" s="759" t="s">
        <v>10</v>
      </c>
      <c r="D9" s="759"/>
      <c r="E9" s="260"/>
      <c r="F9" s="260"/>
      <c r="G9" s="263"/>
      <c r="H9" s="255"/>
    </row>
    <row r="10" spans="1:8" ht="20.100000000000001" customHeight="1" x14ac:dyDescent="0.25">
      <c r="A10" s="250"/>
      <c r="B10" s="761"/>
      <c r="C10" s="759"/>
      <c r="D10" s="759"/>
      <c r="E10" s="253"/>
      <c r="F10" s="253"/>
      <c r="G10" s="255"/>
    </row>
    <row r="11" spans="1:8" ht="20.100000000000001" customHeight="1" x14ac:dyDescent="0.25">
      <c r="A11" s="250"/>
      <c r="B11" s="757" t="s">
        <v>11</v>
      </c>
      <c r="C11" s="759" t="s">
        <v>438</v>
      </c>
      <c r="D11" s="759"/>
      <c r="E11" s="253"/>
      <c r="F11" s="250"/>
    </row>
    <row r="12" spans="1:8" ht="20.100000000000001" customHeight="1" x14ac:dyDescent="0.25">
      <c r="A12" s="250"/>
      <c r="B12" s="758"/>
      <c r="C12" s="759"/>
      <c r="D12" s="759"/>
      <c r="E12" s="253"/>
      <c r="F12" s="250"/>
    </row>
    <row r="13" spans="1:8" ht="20.100000000000001" customHeight="1" x14ac:dyDescent="0.25">
      <c r="A13" s="250"/>
      <c r="B13" s="757" t="s">
        <v>12</v>
      </c>
      <c r="C13" s="765" t="s">
        <v>13</v>
      </c>
      <c r="D13" s="765"/>
      <c r="E13" s="253"/>
      <c r="F13" s="250"/>
    </row>
    <row r="14" spans="1:8" ht="20.100000000000001" customHeight="1" x14ac:dyDescent="0.25">
      <c r="A14" s="250"/>
      <c r="B14" s="758"/>
      <c r="C14" s="765"/>
      <c r="D14" s="765"/>
      <c r="E14" s="253"/>
      <c r="F14" s="250"/>
    </row>
    <row r="15" spans="1:8" ht="20.100000000000001" customHeight="1" x14ac:dyDescent="0.25">
      <c r="A15" s="250"/>
      <c r="B15" s="762" t="s">
        <v>14</v>
      </c>
      <c r="C15" s="764" t="s">
        <v>15</v>
      </c>
      <c r="D15" s="764"/>
      <c r="E15" s="253"/>
      <c r="F15" s="250"/>
    </row>
    <row r="16" spans="1:8" ht="20.100000000000001" customHeight="1" x14ac:dyDescent="0.25">
      <c r="A16" s="250"/>
      <c r="B16" s="763"/>
      <c r="C16" s="764"/>
      <c r="D16" s="764"/>
      <c r="E16" s="253"/>
      <c r="F16" s="250"/>
    </row>
    <row r="17" spans="1:6" ht="20.100000000000001" customHeight="1" x14ac:dyDescent="0.25">
      <c r="A17" s="250"/>
      <c r="B17" s="762" t="s">
        <v>16</v>
      </c>
      <c r="C17" s="764" t="s">
        <v>379</v>
      </c>
      <c r="D17" s="764"/>
      <c r="E17" s="253"/>
      <c r="F17" s="250"/>
    </row>
    <row r="18" spans="1:6" ht="20.100000000000001" customHeight="1" x14ac:dyDescent="0.25">
      <c r="A18" s="250"/>
      <c r="B18" s="763"/>
      <c r="C18" s="764"/>
      <c r="D18" s="764"/>
      <c r="E18" s="253"/>
      <c r="F18" s="250"/>
    </row>
    <row r="19" spans="1:6" ht="72" customHeight="1" x14ac:dyDescent="0.25">
      <c r="A19" s="250"/>
      <c r="B19" s="250"/>
      <c r="C19" s="251"/>
      <c r="D19" s="264"/>
      <c r="E19" s="250"/>
      <c r="F19" s="250"/>
    </row>
    <row r="20" spans="1:6" ht="33.950000000000003" customHeight="1" x14ac:dyDescent="0.25">
      <c r="A20" s="250"/>
      <c r="B20" s="265" t="s">
        <v>445</v>
      </c>
      <c r="C20" s="251"/>
      <c r="D20" s="250"/>
      <c r="E20" s="250"/>
      <c r="F20" s="250"/>
    </row>
    <row r="21" spans="1:6" ht="30.75" customHeight="1" x14ac:dyDescent="0.25">
      <c r="A21" s="250"/>
      <c r="B21" s="250"/>
      <c r="C21" s="251"/>
      <c r="D21" s="250"/>
      <c r="E21" s="250"/>
      <c r="F21" s="250"/>
    </row>
    <row r="22" spans="1:6" ht="30.75" customHeight="1" x14ac:dyDescent="0.25">
      <c r="A22" s="250"/>
      <c r="B22" s="250"/>
      <c r="C22" s="251"/>
      <c r="D22" s="250"/>
      <c r="E22" s="250"/>
      <c r="F22" s="250"/>
    </row>
    <row r="23" spans="1:6" ht="30.75" customHeight="1" x14ac:dyDescent="0.25">
      <c r="A23" s="250"/>
      <c r="B23" s="250"/>
      <c r="C23" s="251"/>
      <c r="D23" s="250"/>
      <c r="E23" s="250"/>
      <c r="F23" s="250"/>
    </row>
    <row r="24" spans="1:6" ht="30.75" customHeight="1" x14ac:dyDescent="0.25"/>
    <row r="25" spans="1:6" ht="30.75" customHeight="1" x14ac:dyDescent="0.25"/>
    <row r="26" spans="1:6" ht="30.75" customHeight="1" x14ac:dyDescent="0.25"/>
  </sheetData>
  <sheetProtection algorithmName="SHA-512" hashValue="L3xuM2NoH+J0lBrwY8UCZnkqydM+/S2IwR3DsWsP9QEAdpfFoimMGVKDnBWmPMIGQbWDrNt6sCyiq+KHMOsxrA==" saltValue="Pb9Vh0XtqKvgGfWzFNB36A==" spinCount="100000" sheet="1" selectLockedCells="1"/>
  <mergeCells count="14">
    <mergeCell ref="B17:B18"/>
    <mergeCell ref="C17:D18"/>
    <mergeCell ref="B11:B12"/>
    <mergeCell ref="C11:D12"/>
    <mergeCell ref="B13:B14"/>
    <mergeCell ref="C13:D14"/>
    <mergeCell ref="B15:B16"/>
    <mergeCell ref="C15:D16"/>
    <mergeCell ref="B5:B6"/>
    <mergeCell ref="C5:D6"/>
    <mergeCell ref="B7:B8"/>
    <mergeCell ref="C7:D8"/>
    <mergeCell ref="B9:B10"/>
    <mergeCell ref="C9:D10"/>
  </mergeCells>
  <pageMargins left="0.25" right="0.25" top="0.75" bottom="0.75" header="0.3" footer="0.3"/>
  <pageSetup paperSize="9" scale="9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N22"/>
  <sheetViews>
    <sheetView showGridLines="0" topLeftCell="A13" zoomScale="130" zoomScaleNormal="130" workbookViewId="0">
      <selection activeCell="B13" sqref="B13:L13"/>
    </sheetView>
  </sheetViews>
  <sheetFormatPr baseColWidth="10" defaultRowHeight="15" x14ac:dyDescent="0.2"/>
  <cols>
    <col min="1" max="1" width="4.140625" style="276" customWidth="1"/>
    <col min="2" max="3" width="11.42578125" style="276"/>
    <col min="4" max="4" width="20.42578125" style="276" bestFit="1" customWidth="1"/>
    <col min="5" max="16384" width="11.42578125" style="276"/>
  </cols>
  <sheetData>
    <row r="1" spans="1:14" ht="27.75" thickBot="1" x14ac:dyDescent="0.25">
      <c r="A1" s="273" t="s">
        <v>0</v>
      </c>
      <c r="B1" s="273"/>
      <c r="C1" s="274"/>
      <c r="D1" s="776" t="s">
        <v>1</v>
      </c>
      <c r="E1" s="776"/>
      <c r="F1" s="776"/>
      <c r="G1" s="776"/>
      <c r="H1" s="776"/>
      <c r="I1" s="776"/>
      <c r="J1" s="776"/>
      <c r="K1" s="776"/>
      <c r="L1" s="275" t="s">
        <v>5</v>
      </c>
    </row>
    <row r="2" spans="1:14" ht="15.75" thickBot="1" x14ac:dyDescent="0.25">
      <c r="A2" s="770" t="s">
        <v>6</v>
      </c>
      <c r="B2" s="771"/>
      <c r="C2" s="771"/>
      <c r="D2" s="771"/>
      <c r="E2" s="771"/>
      <c r="F2" s="771"/>
      <c r="G2" s="771"/>
      <c r="H2" s="771"/>
      <c r="I2" s="771"/>
      <c r="J2" s="771"/>
      <c r="K2" s="771"/>
      <c r="L2" s="772"/>
    </row>
    <row r="3" spans="1:14" x14ac:dyDescent="0.2">
      <c r="A3" s="277">
        <v>1</v>
      </c>
      <c r="B3" s="4" t="s">
        <v>17</v>
      </c>
      <c r="C3" s="773"/>
      <c r="D3" s="774"/>
      <c r="E3" s="774"/>
      <c r="F3" s="775"/>
      <c r="G3" s="4" t="s">
        <v>18</v>
      </c>
      <c r="H3" s="5"/>
      <c r="I3" s="766"/>
      <c r="J3" s="767"/>
      <c r="K3" s="6" t="s">
        <v>19</v>
      </c>
      <c r="L3" s="700"/>
    </row>
    <row r="4" spans="1:14" x14ac:dyDescent="0.2">
      <c r="A4" s="278">
        <f>A3+1</f>
        <v>2</v>
      </c>
      <c r="B4" s="7" t="s">
        <v>20</v>
      </c>
      <c r="C4" s="799"/>
      <c r="D4" s="800"/>
      <c r="E4" s="800"/>
      <c r="F4" s="801"/>
      <c r="G4" s="7" t="s">
        <v>21</v>
      </c>
      <c r="H4" s="8"/>
      <c r="I4" s="766"/>
      <c r="J4" s="767"/>
      <c r="K4" s="9" t="s">
        <v>22</v>
      </c>
      <c r="L4" s="701"/>
    </row>
    <row r="5" spans="1:14" x14ac:dyDescent="0.2">
      <c r="A5" s="278">
        <f>A4+1</f>
        <v>3</v>
      </c>
      <c r="B5" s="7" t="s">
        <v>23</v>
      </c>
      <c r="C5" s="783"/>
      <c r="D5" s="784"/>
      <c r="E5" s="784"/>
      <c r="F5" s="785"/>
      <c r="G5" s="7" t="s">
        <v>446</v>
      </c>
      <c r="H5" s="8"/>
      <c r="I5" s="697"/>
      <c r="J5" s="10"/>
      <c r="K5" s="9" t="s">
        <v>24</v>
      </c>
      <c r="L5" s="701"/>
    </row>
    <row r="6" spans="1:14" x14ac:dyDescent="0.2">
      <c r="A6" s="279">
        <f>A5+1</f>
        <v>4</v>
      </c>
      <c r="B6" s="11" t="s">
        <v>25</v>
      </c>
      <c r="C6" s="695"/>
      <c r="D6" s="786"/>
      <c r="E6" s="787"/>
      <c r="F6" s="788"/>
      <c r="G6" s="7" t="s">
        <v>26</v>
      </c>
      <c r="H6" s="12"/>
      <c r="I6" s="698"/>
      <c r="J6" s="13"/>
      <c r="K6" s="14" t="s">
        <v>27</v>
      </c>
      <c r="L6" s="702"/>
    </row>
    <row r="7" spans="1:14" ht="15.75" thickBot="1" x14ac:dyDescent="0.25">
      <c r="A7" s="277">
        <v>5</v>
      </c>
      <c r="B7" s="15" t="s">
        <v>28</v>
      </c>
      <c r="C7" s="696"/>
      <c r="D7" s="16"/>
      <c r="E7" s="16"/>
      <c r="F7" s="16"/>
      <c r="G7" s="17" t="s">
        <v>29</v>
      </c>
      <c r="H7" s="18"/>
      <c r="I7" s="699"/>
      <c r="J7" s="19"/>
      <c r="K7" s="20"/>
      <c r="L7" s="280"/>
    </row>
    <row r="8" spans="1:14" x14ac:dyDescent="0.2">
      <c r="A8" s="281">
        <v>6</v>
      </c>
      <c r="B8" s="21" t="s">
        <v>30</v>
      </c>
      <c r="C8" s="22"/>
      <c r="D8" s="23"/>
      <c r="E8" s="24"/>
      <c r="F8" s="24"/>
      <c r="G8" s="23"/>
      <c r="H8" s="25"/>
      <c r="I8" s="23"/>
      <c r="J8" s="23"/>
      <c r="K8" s="26"/>
      <c r="L8" s="27"/>
      <c r="M8" s="282"/>
    </row>
    <row r="9" spans="1:14" ht="15.75" thickBot="1" x14ac:dyDescent="0.25">
      <c r="A9" s="283">
        <v>7</v>
      </c>
      <c r="B9" s="768" t="s">
        <v>425</v>
      </c>
      <c r="C9" s="769"/>
      <c r="D9" s="703">
        <v>45350</v>
      </c>
      <c r="E9" s="28" t="s">
        <v>31</v>
      </c>
      <c r="F9" s="704"/>
      <c r="G9" s="28" t="s">
        <v>32</v>
      </c>
      <c r="H9" s="705"/>
      <c r="I9" s="28" t="s">
        <v>426</v>
      </c>
      <c r="J9" s="706"/>
      <c r="K9" s="29"/>
      <c r="L9" s="30"/>
    </row>
    <row r="10" spans="1:14" ht="15.75" thickBot="1" x14ac:dyDescent="0.25">
      <c r="A10" s="284"/>
      <c r="B10" s="249"/>
      <c r="C10" s="249"/>
      <c r="D10" s="32"/>
      <c r="E10" s="31"/>
      <c r="F10" s="285"/>
      <c r="G10" s="31"/>
      <c r="H10" s="32"/>
      <c r="I10" s="31"/>
      <c r="J10" s="32"/>
      <c r="K10" s="32"/>
      <c r="L10" s="31"/>
    </row>
    <row r="11" spans="1:14" x14ac:dyDescent="0.2">
      <c r="A11" s="286">
        <v>8</v>
      </c>
      <c r="B11" s="789" t="s">
        <v>33</v>
      </c>
      <c r="C11" s="790"/>
      <c r="D11" s="790"/>
      <c r="E11" s="790"/>
      <c r="F11" s="790"/>
      <c r="G11" s="790"/>
      <c r="H11" s="790"/>
      <c r="I11" s="790"/>
      <c r="J11" s="790"/>
      <c r="K11" s="790"/>
      <c r="L11" s="791"/>
    </row>
    <row r="12" spans="1:14" ht="19.5" customHeight="1" x14ac:dyDescent="0.2">
      <c r="A12" s="287"/>
      <c r="B12" s="797" t="s">
        <v>34</v>
      </c>
      <c r="C12" s="797"/>
      <c r="D12" s="797"/>
      <c r="E12" s="797"/>
      <c r="F12" s="797"/>
      <c r="G12" s="797"/>
      <c r="H12" s="797"/>
      <c r="I12" s="797"/>
      <c r="J12" s="797"/>
      <c r="K12" s="797"/>
      <c r="L12" s="798"/>
    </row>
    <row r="13" spans="1:14" ht="53.25" customHeight="1" thickBot="1" x14ac:dyDescent="0.25">
      <c r="A13" s="277"/>
      <c r="B13" s="792"/>
      <c r="C13" s="793"/>
      <c r="D13" s="793"/>
      <c r="E13" s="793"/>
      <c r="F13" s="793"/>
      <c r="G13" s="793"/>
      <c r="H13" s="793"/>
      <c r="I13" s="793"/>
      <c r="J13" s="793"/>
      <c r="K13" s="793"/>
      <c r="L13" s="794"/>
    </row>
    <row r="14" spans="1:14" x14ac:dyDescent="0.2">
      <c r="A14" s="288">
        <v>9</v>
      </c>
      <c r="B14" s="777" t="s">
        <v>35</v>
      </c>
      <c r="C14" s="778"/>
      <c r="D14" s="778"/>
      <c r="E14" s="778"/>
      <c r="F14" s="778"/>
      <c r="G14" s="778"/>
      <c r="H14" s="778"/>
      <c r="I14" s="778"/>
      <c r="J14" s="778"/>
      <c r="K14" s="778"/>
      <c r="L14" s="779"/>
    </row>
    <row r="15" spans="1:14" ht="29.25" customHeight="1" x14ac:dyDescent="0.2">
      <c r="A15" s="289"/>
      <c r="B15" s="795" t="s">
        <v>428</v>
      </c>
      <c r="C15" s="795"/>
      <c r="D15" s="795"/>
      <c r="E15" s="795"/>
      <c r="F15" s="795"/>
      <c r="G15" s="795"/>
      <c r="H15" s="795"/>
      <c r="I15" s="795"/>
      <c r="J15" s="795"/>
      <c r="K15" s="795"/>
      <c r="L15" s="796"/>
    </row>
    <row r="16" spans="1:14" ht="400.5" customHeight="1" thickBot="1" x14ac:dyDescent="0.25">
      <c r="A16" s="287"/>
      <c r="B16" s="780"/>
      <c r="C16" s="781"/>
      <c r="D16" s="781"/>
      <c r="E16" s="781"/>
      <c r="F16" s="781"/>
      <c r="G16" s="781"/>
      <c r="H16" s="781"/>
      <c r="I16" s="781"/>
      <c r="J16" s="781"/>
      <c r="K16" s="781"/>
      <c r="L16" s="782"/>
      <c r="N16" s="282"/>
    </row>
    <row r="17" spans="1:12" x14ac:dyDescent="0.2">
      <c r="A17" s="288">
        <v>10</v>
      </c>
      <c r="B17" s="777" t="s">
        <v>36</v>
      </c>
      <c r="C17" s="778"/>
      <c r="D17" s="778"/>
      <c r="E17" s="778"/>
      <c r="F17" s="778"/>
      <c r="G17" s="778"/>
      <c r="H17" s="778"/>
      <c r="I17" s="778"/>
      <c r="J17" s="778"/>
      <c r="K17" s="778"/>
      <c r="L17" s="779"/>
    </row>
    <row r="18" spans="1:12" ht="24.75" customHeight="1" x14ac:dyDescent="0.2">
      <c r="A18" s="289"/>
      <c r="B18" s="797" t="s">
        <v>37</v>
      </c>
      <c r="C18" s="797"/>
      <c r="D18" s="797"/>
      <c r="E18" s="797"/>
      <c r="F18" s="797"/>
      <c r="G18" s="797"/>
      <c r="H18" s="797"/>
      <c r="I18" s="797"/>
      <c r="J18" s="797"/>
      <c r="K18" s="797"/>
      <c r="L18" s="798"/>
    </row>
    <row r="19" spans="1:12" ht="403.5" customHeight="1" thickBot="1" x14ac:dyDescent="0.25">
      <c r="A19" s="287"/>
      <c r="B19" s="780"/>
      <c r="C19" s="781"/>
      <c r="D19" s="781"/>
      <c r="E19" s="781"/>
      <c r="F19" s="781"/>
      <c r="G19" s="781"/>
      <c r="H19" s="781"/>
      <c r="I19" s="781"/>
      <c r="J19" s="781"/>
      <c r="K19" s="781"/>
      <c r="L19" s="782"/>
    </row>
    <row r="20" spans="1:12" x14ac:dyDescent="0.2">
      <c r="A20" s="288">
        <v>11</v>
      </c>
      <c r="B20" s="777" t="s">
        <v>427</v>
      </c>
      <c r="C20" s="778"/>
      <c r="D20" s="778"/>
      <c r="E20" s="778"/>
      <c r="F20" s="778"/>
      <c r="G20" s="778"/>
      <c r="H20" s="778"/>
      <c r="I20" s="778"/>
      <c r="J20" s="778"/>
      <c r="K20" s="778"/>
      <c r="L20" s="779"/>
    </row>
    <row r="21" spans="1:12" ht="27.75" customHeight="1" x14ac:dyDescent="0.2">
      <c r="A21" s="289"/>
      <c r="B21" s="795" t="s">
        <v>429</v>
      </c>
      <c r="C21" s="795"/>
      <c r="D21" s="795"/>
      <c r="E21" s="795"/>
      <c r="F21" s="795"/>
      <c r="G21" s="795"/>
      <c r="H21" s="795"/>
      <c r="I21" s="795"/>
      <c r="J21" s="795"/>
      <c r="K21" s="795"/>
      <c r="L21" s="796"/>
    </row>
    <row r="22" spans="1:12" ht="399" customHeight="1" thickBot="1" x14ac:dyDescent="0.25">
      <c r="A22" s="290"/>
      <c r="B22" s="780"/>
      <c r="C22" s="781"/>
      <c r="D22" s="781"/>
      <c r="E22" s="781"/>
      <c r="F22" s="781"/>
      <c r="G22" s="781"/>
      <c r="H22" s="781"/>
      <c r="I22" s="781"/>
      <c r="J22" s="781"/>
      <c r="K22" s="781"/>
      <c r="L22" s="782"/>
    </row>
  </sheetData>
  <sheetProtection algorithmName="SHA-512" hashValue="b+F+FsqLTnB4jkyPHMdlgYFOOr1lFwJrJX2H/x9eMrfcO5WLsk3R/FIFFiAlAe373rafO0d3ORT8Ju46L3Xs/Q==" saltValue="x0QeXQly1sXvGVisx+WH6A==" spinCount="100000" sheet="1" selectLockedCells="1"/>
  <mergeCells count="21">
    <mergeCell ref="D1:K1"/>
    <mergeCell ref="B17:L17"/>
    <mergeCell ref="B19:L19"/>
    <mergeCell ref="B20:L20"/>
    <mergeCell ref="B22:L22"/>
    <mergeCell ref="C5:F5"/>
    <mergeCell ref="D6:F6"/>
    <mergeCell ref="B11:L11"/>
    <mergeCell ref="B13:L13"/>
    <mergeCell ref="B14:L14"/>
    <mergeCell ref="B16:L16"/>
    <mergeCell ref="B15:L15"/>
    <mergeCell ref="B12:L12"/>
    <mergeCell ref="B18:L18"/>
    <mergeCell ref="B21:L21"/>
    <mergeCell ref="C4:F4"/>
    <mergeCell ref="I4:J4"/>
    <mergeCell ref="B9:C9"/>
    <mergeCell ref="A2:L2"/>
    <mergeCell ref="C3:F3"/>
    <mergeCell ref="I3:J3"/>
  </mergeCells>
  <dataValidations count="2">
    <dataValidation type="date" operator="greaterThan" allowBlank="1" showInputMessage="1" showErrorMessage="1" error="Das Datum (Format: TT.MM.JJJJ) der erstmaligen Niederlassung darf maximal 3 Jahre vor dem Zeitpunkt der Antragstellung liegen." sqref="D9">
      <formula1>I5-1095</formula1>
    </dataValidation>
    <dataValidation type="whole" allowBlank="1" showInputMessage="1" showErrorMessage="1" errorTitle="ACHTUNG!" error="Junglandwirtin oder Junglandwirt gem. Art. 4 Abs. 1 Buchst. e) GAP-SP VO ist eine voll geschäftsfähige Person, die zum Zeitpunkt der Antragstellung höchstens 40 Jahre alt ist (bis zu einem Tag vor dem 41. Geburtstag)." sqref="F9">
      <formula1>18</formula1>
      <formula2>40</formula2>
    </dataValidation>
  </dataValidations>
  <pageMargins left="0.7" right="0.7" top="0.78740157499999996" bottom="0.78740157499999996" header="0.3" footer="0.3"/>
  <pageSetup paperSize="9" scale="94"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Q145"/>
  <sheetViews>
    <sheetView showGridLines="0" zoomScaleNormal="100" zoomScalePageLayoutView="75" workbookViewId="0">
      <selection activeCell="E12" sqref="E12"/>
    </sheetView>
  </sheetViews>
  <sheetFormatPr baseColWidth="10" defaultColWidth="14.42578125" defaultRowHeight="12" x14ac:dyDescent="0.25"/>
  <cols>
    <col min="1" max="1" width="4.5703125" style="292" customWidth="1"/>
    <col min="2" max="2" width="27" style="292" customWidth="1"/>
    <col min="3" max="3" width="9.140625" style="292" bestFit="1" customWidth="1"/>
    <col min="4" max="4" width="10.5703125" style="292" customWidth="1"/>
    <col min="5" max="7" width="11.140625" style="292" customWidth="1"/>
    <col min="8" max="8" width="11.140625" style="309" customWidth="1"/>
    <col min="9" max="16" width="11.140625" style="292" customWidth="1"/>
    <col min="17" max="16384" width="14.42578125" style="292"/>
  </cols>
  <sheetData>
    <row r="1" spans="1:17" ht="27.75" thickBot="1" x14ac:dyDescent="0.3">
      <c r="A1" s="815" t="s">
        <v>0</v>
      </c>
      <c r="B1" s="815"/>
      <c r="C1" s="776" t="s">
        <v>1</v>
      </c>
      <c r="D1" s="776"/>
      <c r="E1" s="776"/>
      <c r="F1" s="776"/>
      <c r="G1" s="776"/>
      <c r="H1" s="776"/>
      <c r="I1" s="776"/>
      <c r="J1" s="776"/>
      <c r="K1" s="776"/>
      <c r="L1" s="776"/>
      <c r="M1" s="776"/>
      <c r="N1" s="776"/>
      <c r="O1" s="776"/>
      <c r="P1" s="291" t="s">
        <v>38</v>
      </c>
    </row>
    <row r="2" spans="1:17" ht="20.100000000000001" customHeight="1" thickBot="1" x14ac:dyDescent="0.3">
      <c r="A2" s="770" t="s">
        <v>8</v>
      </c>
      <c r="B2" s="771"/>
      <c r="C2" s="816"/>
      <c r="D2" s="816"/>
      <c r="E2" s="816"/>
      <c r="F2" s="816"/>
      <c r="G2" s="816"/>
      <c r="H2" s="816"/>
      <c r="I2" s="816"/>
      <c r="J2" s="816"/>
      <c r="K2" s="816"/>
      <c r="L2" s="816"/>
      <c r="M2" s="816"/>
      <c r="N2" s="816"/>
      <c r="O2" s="816"/>
      <c r="P2" s="817"/>
      <c r="Q2" s="293"/>
    </row>
    <row r="3" spans="1:17" ht="20.100000000000001" customHeight="1" x14ac:dyDescent="0.25">
      <c r="A3" s="277">
        <v>1</v>
      </c>
      <c r="B3" s="205" t="s">
        <v>431</v>
      </c>
      <c r="C3" s="198"/>
      <c r="D3" s="149"/>
      <c r="E3" s="150" t="s">
        <v>39</v>
      </c>
      <c r="F3" s="809"/>
      <c r="G3" s="810"/>
      <c r="H3" s="151" t="s">
        <v>40</v>
      </c>
      <c r="I3" s="811" t="str">
        <f>+IF(F3&gt;0,F3+1,"")</f>
        <v/>
      </c>
      <c r="J3" s="812"/>
      <c r="K3" s="152" t="s">
        <v>41</v>
      </c>
      <c r="L3" s="813" t="str">
        <f>+IF(F3&gt;0,F3+2,"")</f>
        <v/>
      </c>
      <c r="M3" s="814"/>
      <c r="N3" s="146"/>
      <c r="O3" s="148"/>
      <c r="P3" s="153"/>
      <c r="Q3" s="293"/>
    </row>
    <row r="4" spans="1:17" ht="20.100000000000001" customHeight="1" x14ac:dyDescent="0.25">
      <c r="A4" s="278">
        <v>2</v>
      </c>
      <c r="B4" s="202"/>
      <c r="C4" s="339" t="s">
        <v>408</v>
      </c>
      <c r="D4" s="36" t="s">
        <v>409</v>
      </c>
      <c r="E4" s="141" t="s">
        <v>430</v>
      </c>
      <c r="F4" s="141" t="s">
        <v>43</v>
      </c>
      <c r="G4" s="294" t="s">
        <v>215</v>
      </c>
      <c r="H4" s="141" t="s">
        <v>42</v>
      </c>
      <c r="I4" s="141" t="s">
        <v>43</v>
      </c>
      <c r="J4" s="294" t="s">
        <v>215</v>
      </c>
      <c r="K4" s="35" t="s">
        <v>42</v>
      </c>
      <c r="L4" s="163" t="s">
        <v>43</v>
      </c>
      <c r="M4" s="295" t="s">
        <v>215</v>
      </c>
      <c r="N4" s="154"/>
      <c r="O4" s="142"/>
      <c r="P4" s="155"/>
      <c r="Q4" s="293"/>
    </row>
    <row r="5" spans="1:17" ht="20.100000000000001" customHeight="1" x14ac:dyDescent="0.25">
      <c r="A5" s="296">
        <v>3</v>
      </c>
      <c r="B5" s="202" t="s">
        <v>195</v>
      </c>
      <c r="C5" s="46">
        <v>6100</v>
      </c>
      <c r="D5" s="195"/>
      <c r="E5" s="707"/>
      <c r="F5" s="707"/>
      <c r="G5" s="707"/>
      <c r="H5" s="707"/>
      <c r="I5" s="708"/>
      <c r="J5" s="709"/>
      <c r="K5" s="709"/>
      <c r="L5" s="709"/>
      <c r="M5" s="710"/>
      <c r="N5" s="156"/>
      <c r="O5" s="43"/>
      <c r="P5" s="155"/>
      <c r="Q5" s="293"/>
    </row>
    <row r="6" spans="1:17" ht="20.100000000000001" customHeight="1" x14ac:dyDescent="0.25">
      <c r="A6" s="296">
        <v>4</v>
      </c>
      <c r="B6" s="202" t="s">
        <v>196</v>
      </c>
      <c r="C6" s="46">
        <v>6104</v>
      </c>
      <c r="D6" s="195"/>
      <c r="E6" s="707"/>
      <c r="F6" s="707"/>
      <c r="G6" s="707"/>
      <c r="H6" s="707"/>
      <c r="I6" s="711"/>
      <c r="J6" s="712"/>
      <c r="K6" s="712"/>
      <c r="L6" s="712"/>
      <c r="M6" s="710"/>
      <c r="N6" s="156"/>
      <c r="O6" s="43"/>
      <c r="P6" s="155"/>
      <c r="Q6" s="293"/>
    </row>
    <row r="7" spans="1:17" ht="20.100000000000001" customHeight="1" x14ac:dyDescent="0.25">
      <c r="A7" s="296">
        <v>5</v>
      </c>
      <c r="B7" s="202" t="s">
        <v>203</v>
      </c>
      <c r="C7" s="46">
        <v>6108</v>
      </c>
      <c r="D7" s="195"/>
      <c r="E7" s="707"/>
      <c r="F7" s="707"/>
      <c r="G7" s="707"/>
      <c r="H7" s="707"/>
      <c r="I7" s="711"/>
      <c r="J7" s="712"/>
      <c r="K7" s="712"/>
      <c r="L7" s="712"/>
      <c r="M7" s="710"/>
      <c r="N7" s="156"/>
      <c r="O7" s="43"/>
      <c r="P7" s="155"/>
      <c r="Q7" s="293"/>
    </row>
    <row r="8" spans="1:17" ht="20.100000000000001" customHeight="1" x14ac:dyDescent="0.25">
      <c r="A8" s="296">
        <v>6</v>
      </c>
      <c r="B8" s="202" t="s">
        <v>197</v>
      </c>
      <c r="C8" s="46" t="s">
        <v>44</v>
      </c>
      <c r="D8" s="195"/>
      <c r="E8" s="707"/>
      <c r="F8" s="713"/>
      <c r="G8" s="713"/>
      <c r="H8" s="713"/>
      <c r="I8" s="714"/>
      <c r="J8" s="715"/>
      <c r="K8" s="712"/>
      <c r="L8" s="712"/>
      <c r="M8" s="710"/>
      <c r="N8" s="156"/>
      <c r="O8" s="43"/>
      <c r="P8" s="155"/>
      <c r="Q8" s="293"/>
    </row>
    <row r="9" spans="1:17" ht="20.100000000000001" customHeight="1" x14ac:dyDescent="0.25">
      <c r="A9" s="296">
        <v>7</v>
      </c>
      <c r="B9" s="202" t="s">
        <v>198</v>
      </c>
      <c r="C9" s="46">
        <v>6116</v>
      </c>
      <c r="D9" s="195"/>
      <c r="E9" s="716"/>
      <c r="F9" s="707"/>
      <c r="G9" s="707"/>
      <c r="H9" s="707"/>
      <c r="I9" s="711"/>
      <c r="J9" s="712"/>
      <c r="K9" s="712"/>
      <c r="L9" s="712"/>
      <c r="M9" s="710"/>
      <c r="N9" s="156"/>
      <c r="O9" s="43"/>
      <c r="P9" s="155"/>
      <c r="Q9" s="293"/>
    </row>
    <row r="10" spans="1:17" ht="20.100000000000001" customHeight="1" x14ac:dyDescent="0.25">
      <c r="A10" s="296">
        <v>8</v>
      </c>
      <c r="B10" s="202" t="s">
        <v>199</v>
      </c>
      <c r="C10" s="199" t="s">
        <v>45</v>
      </c>
      <c r="D10" s="195"/>
      <c r="E10" s="717"/>
      <c r="F10" s="717"/>
      <c r="G10" s="717"/>
      <c r="H10" s="717"/>
      <c r="I10" s="717"/>
      <c r="J10" s="717"/>
      <c r="K10" s="712"/>
      <c r="L10" s="712"/>
      <c r="M10" s="710"/>
      <c r="N10" s="156"/>
      <c r="O10" s="43"/>
      <c r="P10" s="155"/>
      <c r="Q10" s="293"/>
    </row>
    <row r="11" spans="1:17" ht="20.100000000000001" customHeight="1" x14ac:dyDescent="0.25">
      <c r="A11" s="296">
        <v>9</v>
      </c>
      <c r="B11" s="203" t="s">
        <v>204</v>
      </c>
      <c r="C11" s="200">
        <v>6119</v>
      </c>
      <c r="D11" s="196"/>
      <c r="E11" s="215">
        <f>SUM(E5:E10)</f>
        <v>0</v>
      </c>
      <c r="F11" s="216">
        <f>SUM(F5:F10)</f>
        <v>0</v>
      </c>
      <c r="G11" s="216">
        <f>SUM(G5:G10)</f>
        <v>0</v>
      </c>
      <c r="H11" s="216">
        <f t="shared" ref="H11:J11" si="0">SUM(H5:H10)</f>
        <v>0</v>
      </c>
      <c r="I11" s="217">
        <f t="shared" si="0"/>
        <v>0</v>
      </c>
      <c r="J11" s="217">
        <f t="shared" si="0"/>
        <v>0</v>
      </c>
      <c r="K11" s="218">
        <f>SUM(K5:K10)</f>
        <v>0</v>
      </c>
      <c r="L11" s="218">
        <f>SUM(L5:L10)</f>
        <v>0</v>
      </c>
      <c r="M11" s="218">
        <f>SUM(M5:M10)</f>
        <v>0</v>
      </c>
      <c r="N11" s="157"/>
      <c r="O11" s="147"/>
      <c r="P11" s="297"/>
      <c r="Q11" s="293"/>
    </row>
    <row r="12" spans="1:17" ht="20.100000000000001" customHeight="1" x14ac:dyDescent="0.25">
      <c r="A12" s="296">
        <v>10</v>
      </c>
      <c r="B12" s="202" t="s">
        <v>200</v>
      </c>
      <c r="C12" s="46">
        <v>6122</v>
      </c>
      <c r="D12" s="195"/>
      <c r="E12" s="707"/>
      <c r="F12" s="707"/>
      <c r="G12" s="707"/>
      <c r="H12" s="707"/>
      <c r="I12" s="711"/>
      <c r="J12" s="712"/>
      <c r="K12" s="712"/>
      <c r="L12" s="712"/>
      <c r="M12" s="710"/>
      <c r="N12" s="156"/>
      <c r="O12" s="43"/>
      <c r="P12" s="155"/>
      <c r="Q12" s="293"/>
    </row>
    <row r="13" spans="1:17" ht="20.100000000000001" customHeight="1" x14ac:dyDescent="0.25">
      <c r="A13" s="296">
        <v>11</v>
      </c>
      <c r="B13" s="202" t="s">
        <v>201</v>
      </c>
      <c r="C13" s="46">
        <v>6128</v>
      </c>
      <c r="D13" s="195"/>
      <c r="E13" s="707"/>
      <c r="F13" s="707"/>
      <c r="G13" s="707"/>
      <c r="H13" s="707"/>
      <c r="I13" s="711"/>
      <c r="J13" s="712"/>
      <c r="K13" s="712"/>
      <c r="L13" s="712"/>
      <c r="M13" s="710"/>
      <c r="N13" s="156"/>
      <c r="O13" s="43"/>
      <c r="P13" s="155"/>
      <c r="Q13" s="293"/>
    </row>
    <row r="14" spans="1:17" ht="20.100000000000001" customHeight="1" thickBot="1" x14ac:dyDescent="0.3">
      <c r="A14" s="296">
        <v>12</v>
      </c>
      <c r="B14" s="204" t="s">
        <v>202</v>
      </c>
      <c r="C14" s="201">
        <v>6129</v>
      </c>
      <c r="D14" s="197"/>
      <c r="E14" s="219">
        <f>SUM(E11:E13)</f>
        <v>0</v>
      </c>
      <c r="F14" s="219">
        <f>SUM(F11:F13)</f>
        <v>0</v>
      </c>
      <c r="G14" s="219">
        <f t="shared" ref="G14:M14" si="1">SUM(G11:G13)</f>
        <v>0</v>
      </c>
      <c r="H14" s="219">
        <f t="shared" si="1"/>
        <v>0</v>
      </c>
      <c r="I14" s="219">
        <f t="shared" si="1"/>
        <v>0</v>
      </c>
      <c r="J14" s="219">
        <f t="shared" si="1"/>
        <v>0</v>
      </c>
      <c r="K14" s="219">
        <f t="shared" si="1"/>
        <v>0</v>
      </c>
      <c r="L14" s="219">
        <f t="shared" si="1"/>
        <v>0</v>
      </c>
      <c r="M14" s="219">
        <f t="shared" si="1"/>
        <v>0</v>
      </c>
      <c r="N14" s="158"/>
      <c r="O14" s="159"/>
      <c r="P14" s="298"/>
      <c r="Q14" s="293"/>
    </row>
    <row r="15" spans="1:17" ht="20.100000000000001" customHeight="1" x14ac:dyDescent="0.25">
      <c r="A15" s="299">
        <f>A14+1</f>
        <v>13</v>
      </c>
      <c r="B15" s="806" t="s">
        <v>205</v>
      </c>
      <c r="C15" s="807"/>
      <c r="D15" s="808"/>
      <c r="E15" s="802" t="s">
        <v>46</v>
      </c>
      <c r="F15" s="803"/>
      <c r="G15" s="803" t="str">
        <f>IF(+F3&gt;0,F3,"")</f>
        <v/>
      </c>
      <c r="H15" s="804"/>
      <c r="I15" s="802" t="s">
        <v>47</v>
      </c>
      <c r="J15" s="803"/>
      <c r="K15" s="803" t="str">
        <f>IF(+I3&gt;0,I3,"")</f>
        <v/>
      </c>
      <c r="L15" s="805"/>
      <c r="M15" s="145" t="s">
        <v>48</v>
      </c>
      <c r="N15" s="144"/>
      <c r="O15" s="144" t="str">
        <f>IF(+L3&gt;0,L3,"")</f>
        <v/>
      </c>
      <c r="P15" s="143"/>
      <c r="Q15" s="293"/>
    </row>
    <row r="16" spans="1:17" ht="20.100000000000001" customHeight="1" x14ac:dyDescent="0.25">
      <c r="A16" s="691">
        <f>A15+1</f>
        <v>14</v>
      </c>
      <c r="B16" s="98" t="s">
        <v>210</v>
      </c>
      <c r="C16" s="36" t="s">
        <v>408</v>
      </c>
      <c r="D16" s="36" t="s">
        <v>409</v>
      </c>
      <c r="E16" s="141" t="s">
        <v>50</v>
      </c>
      <c r="F16" s="141" t="s">
        <v>51</v>
      </c>
      <c r="G16" s="38" t="s">
        <v>52</v>
      </c>
      <c r="H16" s="44" t="s">
        <v>53</v>
      </c>
      <c r="I16" s="36" t="s">
        <v>50</v>
      </c>
      <c r="J16" s="36" t="s">
        <v>51</v>
      </c>
      <c r="K16" s="36" t="s">
        <v>52</v>
      </c>
      <c r="L16" s="45" t="s">
        <v>53</v>
      </c>
      <c r="M16" s="46" t="s">
        <v>50</v>
      </c>
      <c r="N16" s="36" t="s">
        <v>51</v>
      </c>
      <c r="O16" s="36" t="s">
        <v>52</v>
      </c>
      <c r="P16" s="47" t="s">
        <v>53</v>
      </c>
      <c r="Q16" s="293"/>
    </row>
    <row r="17" spans="1:17" ht="20.100000000000001" customHeight="1" x14ac:dyDescent="0.25">
      <c r="A17" s="691">
        <f t="shared" ref="A17:A81" si="2">A16+1</f>
        <v>15</v>
      </c>
      <c r="B17" s="54" t="s">
        <v>216</v>
      </c>
      <c r="C17" s="36">
        <v>4001</v>
      </c>
      <c r="D17" s="718"/>
      <c r="E17" s="719"/>
      <c r="F17" s="719"/>
      <c r="G17" s="719"/>
      <c r="H17" s="220">
        <f>E17*G17</f>
        <v>0</v>
      </c>
      <c r="I17" s="719"/>
      <c r="J17" s="719"/>
      <c r="K17" s="719"/>
      <c r="L17" s="221">
        <f>I17*K17</f>
        <v>0</v>
      </c>
      <c r="M17" s="719"/>
      <c r="N17" s="719"/>
      <c r="O17" s="719"/>
      <c r="P17" s="222">
        <f t="shared" ref="P17:P47" si="3">M17*O17</f>
        <v>0</v>
      </c>
      <c r="Q17" s="293"/>
    </row>
    <row r="18" spans="1:17" ht="20.100000000000001" customHeight="1" x14ac:dyDescent="0.25">
      <c r="A18" s="691">
        <f t="shared" si="2"/>
        <v>16</v>
      </c>
      <c r="B18" s="54" t="s">
        <v>217</v>
      </c>
      <c r="C18" s="36">
        <v>4002</v>
      </c>
      <c r="D18" s="718"/>
      <c r="E18" s="719"/>
      <c r="F18" s="719"/>
      <c r="G18" s="719"/>
      <c r="H18" s="220">
        <f t="shared" ref="H18:H47" si="4">E18*G18</f>
        <v>0</v>
      </c>
      <c r="I18" s="719"/>
      <c r="J18" s="719"/>
      <c r="K18" s="719"/>
      <c r="L18" s="221">
        <f t="shared" ref="L18:L47" si="5">I18*K18</f>
        <v>0</v>
      </c>
      <c r="M18" s="719"/>
      <c r="N18" s="719"/>
      <c r="O18" s="719"/>
      <c r="P18" s="222">
        <f t="shared" si="3"/>
        <v>0</v>
      </c>
      <c r="Q18" s="293"/>
    </row>
    <row r="19" spans="1:17" ht="20.100000000000001" customHeight="1" x14ac:dyDescent="0.25">
      <c r="A19" s="691">
        <f t="shared" si="2"/>
        <v>17</v>
      </c>
      <c r="B19" s="54" t="s">
        <v>54</v>
      </c>
      <c r="C19" s="36">
        <v>4004</v>
      </c>
      <c r="D19" s="718"/>
      <c r="E19" s="719"/>
      <c r="F19" s="719"/>
      <c r="G19" s="707"/>
      <c r="H19" s="220">
        <f t="shared" si="4"/>
        <v>0</v>
      </c>
      <c r="I19" s="719"/>
      <c r="J19" s="719"/>
      <c r="K19" s="707"/>
      <c r="L19" s="221">
        <f t="shared" si="5"/>
        <v>0</v>
      </c>
      <c r="M19" s="719"/>
      <c r="N19" s="719"/>
      <c r="O19" s="707"/>
      <c r="P19" s="222">
        <f t="shared" si="3"/>
        <v>0</v>
      </c>
      <c r="Q19" s="43"/>
    </row>
    <row r="20" spans="1:17" ht="20.100000000000001" customHeight="1" x14ac:dyDescent="0.25">
      <c r="A20" s="691">
        <f t="shared" si="2"/>
        <v>18</v>
      </c>
      <c r="B20" s="54" t="s">
        <v>55</v>
      </c>
      <c r="C20" s="36">
        <v>4005</v>
      </c>
      <c r="D20" s="718"/>
      <c r="E20" s="719"/>
      <c r="F20" s="719"/>
      <c r="G20" s="707"/>
      <c r="H20" s="220">
        <f t="shared" si="4"/>
        <v>0</v>
      </c>
      <c r="I20" s="719"/>
      <c r="J20" s="719"/>
      <c r="K20" s="707"/>
      <c r="L20" s="221">
        <f t="shared" si="5"/>
        <v>0</v>
      </c>
      <c r="M20" s="719"/>
      <c r="N20" s="719"/>
      <c r="O20" s="707"/>
      <c r="P20" s="222">
        <f t="shared" si="3"/>
        <v>0</v>
      </c>
      <c r="Q20" s="300"/>
    </row>
    <row r="21" spans="1:17" ht="20.100000000000001" customHeight="1" x14ac:dyDescent="0.25">
      <c r="A21" s="691">
        <f t="shared" si="2"/>
        <v>19</v>
      </c>
      <c r="B21" s="54" t="s">
        <v>218</v>
      </c>
      <c r="C21" s="36">
        <v>4006</v>
      </c>
      <c r="D21" s="718"/>
      <c r="E21" s="719"/>
      <c r="F21" s="719"/>
      <c r="G21" s="707"/>
      <c r="H21" s="220">
        <f t="shared" si="4"/>
        <v>0</v>
      </c>
      <c r="I21" s="719"/>
      <c r="J21" s="719"/>
      <c r="K21" s="707"/>
      <c r="L21" s="221">
        <f t="shared" si="5"/>
        <v>0</v>
      </c>
      <c r="M21" s="719"/>
      <c r="N21" s="719"/>
      <c r="O21" s="707"/>
      <c r="P21" s="222">
        <f t="shared" si="3"/>
        <v>0</v>
      </c>
      <c r="Q21" s="300"/>
    </row>
    <row r="22" spans="1:17" ht="20.100000000000001" customHeight="1" x14ac:dyDescent="0.25">
      <c r="A22" s="691">
        <f t="shared" si="2"/>
        <v>20</v>
      </c>
      <c r="B22" s="54" t="s">
        <v>219</v>
      </c>
      <c r="C22" s="36">
        <v>4007</v>
      </c>
      <c r="D22" s="718"/>
      <c r="E22" s="719"/>
      <c r="F22" s="719"/>
      <c r="G22" s="707"/>
      <c r="H22" s="220">
        <f t="shared" si="4"/>
        <v>0</v>
      </c>
      <c r="I22" s="719"/>
      <c r="J22" s="719"/>
      <c r="K22" s="707"/>
      <c r="L22" s="221">
        <f t="shared" si="5"/>
        <v>0</v>
      </c>
      <c r="M22" s="719"/>
      <c r="N22" s="719"/>
      <c r="O22" s="707"/>
      <c r="P22" s="222">
        <f t="shared" si="3"/>
        <v>0</v>
      </c>
      <c r="Q22" s="300"/>
    </row>
    <row r="23" spans="1:17" ht="20.100000000000001" customHeight="1" x14ac:dyDescent="0.25">
      <c r="A23" s="691">
        <f t="shared" si="2"/>
        <v>21</v>
      </c>
      <c r="B23" s="54" t="s">
        <v>220</v>
      </c>
      <c r="C23" s="36">
        <v>4010</v>
      </c>
      <c r="D23" s="718"/>
      <c r="E23" s="719"/>
      <c r="F23" s="719"/>
      <c r="G23" s="707"/>
      <c r="H23" s="220">
        <f t="shared" si="4"/>
        <v>0</v>
      </c>
      <c r="I23" s="719"/>
      <c r="J23" s="719"/>
      <c r="K23" s="707"/>
      <c r="L23" s="221">
        <f t="shared" si="5"/>
        <v>0</v>
      </c>
      <c r="M23" s="719"/>
      <c r="N23" s="719"/>
      <c r="O23" s="707"/>
      <c r="P23" s="222">
        <f t="shared" si="3"/>
        <v>0</v>
      </c>
      <c r="Q23" s="300"/>
    </row>
    <row r="24" spans="1:17" ht="20.100000000000001" customHeight="1" x14ac:dyDescent="0.25">
      <c r="A24" s="691">
        <f t="shared" si="2"/>
        <v>22</v>
      </c>
      <c r="B24" s="54" t="s">
        <v>56</v>
      </c>
      <c r="C24" s="36">
        <v>4012</v>
      </c>
      <c r="D24" s="718"/>
      <c r="E24" s="719"/>
      <c r="F24" s="719"/>
      <c r="G24" s="707"/>
      <c r="H24" s="220">
        <f t="shared" si="4"/>
        <v>0</v>
      </c>
      <c r="I24" s="719"/>
      <c r="J24" s="719"/>
      <c r="K24" s="707"/>
      <c r="L24" s="221">
        <f t="shared" si="5"/>
        <v>0</v>
      </c>
      <c r="M24" s="719"/>
      <c r="N24" s="719"/>
      <c r="O24" s="707"/>
      <c r="P24" s="222">
        <f t="shared" si="3"/>
        <v>0</v>
      </c>
      <c r="Q24" s="43"/>
    </row>
    <row r="25" spans="1:17" ht="20.100000000000001" customHeight="1" x14ac:dyDescent="0.25">
      <c r="A25" s="691">
        <f t="shared" si="2"/>
        <v>23</v>
      </c>
      <c r="B25" s="54" t="s">
        <v>221</v>
      </c>
      <c r="C25" s="36">
        <v>4017</v>
      </c>
      <c r="D25" s="718"/>
      <c r="E25" s="719"/>
      <c r="F25" s="719"/>
      <c r="G25" s="707"/>
      <c r="H25" s="220">
        <f t="shared" si="4"/>
        <v>0</v>
      </c>
      <c r="I25" s="719"/>
      <c r="J25" s="719"/>
      <c r="K25" s="707"/>
      <c r="L25" s="221">
        <f t="shared" si="5"/>
        <v>0</v>
      </c>
      <c r="M25" s="719"/>
      <c r="N25" s="719"/>
      <c r="O25" s="707"/>
      <c r="P25" s="222">
        <f t="shared" si="3"/>
        <v>0</v>
      </c>
      <c r="Q25" s="43"/>
    </row>
    <row r="26" spans="1:17" ht="20.100000000000001" customHeight="1" x14ac:dyDescent="0.25">
      <c r="A26" s="691">
        <f t="shared" si="2"/>
        <v>24</v>
      </c>
      <c r="B26" s="54" t="s">
        <v>411</v>
      </c>
      <c r="C26" s="36" t="s">
        <v>410</v>
      </c>
      <c r="D26" s="718"/>
      <c r="E26" s="719"/>
      <c r="F26" s="719"/>
      <c r="G26" s="707"/>
      <c r="H26" s="220">
        <f t="shared" si="4"/>
        <v>0</v>
      </c>
      <c r="I26" s="719"/>
      <c r="J26" s="719"/>
      <c r="K26" s="707"/>
      <c r="L26" s="221">
        <f t="shared" si="5"/>
        <v>0</v>
      </c>
      <c r="M26" s="719"/>
      <c r="N26" s="719"/>
      <c r="O26" s="707"/>
      <c r="P26" s="222">
        <f t="shared" si="3"/>
        <v>0</v>
      </c>
      <c r="Q26" s="43"/>
    </row>
    <row r="27" spans="1:17" ht="20.100000000000001" customHeight="1" x14ac:dyDescent="0.25">
      <c r="A27" s="691">
        <f t="shared" si="2"/>
        <v>25</v>
      </c>
      <c r="B27" s="54" t="s">
        <v>57</v>
      </c>
      <c r="C27" s="36">
        <v>4024</v>
      </c>
      <c r="D27" s="718"/>
      <c r="E27" s="719"/>
      <c r="F27" s="719"/>
      <c r="G27" s="707"/>
      <c r="H27" s="220">
        <f t="shared" si="4"/>
        <v>0</v>
      </c>
      <c r="I27" s="719"/>
      <c r="J27" s="719"/>
      <c r="K27" s="707"/>
      <c r="L27" s="221">
        <f t="shared" si="5"/>
        <v>0</v>
      </c>
      <c r="M27" s="719"/>
      <c r="N27" s="719"/>
      <c r="O27" s="707"/>
      <c r="P27" s="222">
        <f t="shared" si="3"/>
        <v>0</v>
      </c>
      <c r="Q27" s="43"/>
    </row>
    <row r="28" spans="1:17" ht="20.100000000000001" customHeight="1" x14ac:dyDescent="0.25">
      <c r="A28" s="691">
        <f t="shared" si="2"/>
        <v>26</v>
      </c>
      <c r="B28" s="54" t="s">
        <v>222</v>
      </c>
      <c r="C28" s="36">
        <v>4026</v>
      </c>
      <c r="D28" s="718"/>
      <c r="E28" s="719"/>
      <c r="F28" s="719"/>
      <c r="G28" s="707"/>
      <c r="H28" s="220">
        <f t="shared" si="4"/>
        <v>0</v>
      </c>
      <c r="I28" s="719"/>
      <c r="J28" s="719"/>
      <c r="K28" s="707"/>
      <c r="L28" s="221">
        <f t="shared" si="5"/>
        <v>0</v>
      </c>
      <c r="M28" s="719"/>
      <c r="N28" s="719"/>
      <c r="O28" s="707"/>
      <c r="P28" s="222">
        <f t="shared" si="3"/>
        <v>0</v>
      </c>
      <c r="Q28" s="43"/>
    </row>
    <row r="29" spans="1:17" ht="20.100000000000001" customHeight="1" x14ac:dyDescent="0.25">
      <c r="A29" s="691">
        <f t="shared" si="2"/>
        <v>27</v>
      </c>
      <c r="B29" s="54" t="s">
        <v>412</v>
      </c>
      <c r="C29" s="36">
        <v>4030</v>
      </c>
      <c r="D29" s="718"/>
      <c r="E29" s="719"/>
      <c r="F29" s="719"/>
      <c r="G29" s="707"/>
      <c r="H29" s="220">
        <f t="shared" si="4"/>
        <v>0</v>
      </c>
      <c r="I29" s="719"/>
      <c r="J29" s="719"/>
      <c r="K29" s="707"/>
      <c r="L29" s="221">
        <f t="shared" si="5"/>
        <v>0</v>
      </c>
      <c r="M29" s="719"/>
      <c r="N29" s="719"/>
      <c r="O29" s="707"/>
      <c r="P29" s="222">
        <f t="shared" si="3"/>
        <v>0</v>
      </c>
      <c r="Q29" s="43"/>
    </row>
    <row r="30" spans="1:17" ht="20.100000000000001" customHeight="1" x14ac:dyDescent="0.25">
      <c r="A30" s="691">
        <f t="shared" si="2"/>
        <v>28</v>
      </c>
      <c r="B30" s="54" t="s">
        <v>223</v>
      </c>
      <c r="C30" s="36">
        <v>4031</v>
      </c>
      <c r="D30" s="718"/>
      <c r="E30" s="719"/>
      <c r="F30" s="719"/>
      <c r="G30" s="707"/>
      <c r="H30" s="220">
        <f t="shared" si="4"/>
        <v>0</v>
      </c>
      <c r="I30" s="719"/>
      <c r="J30" s="719"/>
      <c r="K30" s="707"/>
      <c r="L30" s="221">
        <f t="shared" si="5"/>
        <v>0</v>
      </c>
      <c r="M30" s="719"/>
      <c r="N30" s="719"/>
      <c r="O30" s="707"/>
      <c r="P30" s="222">
        <f t="shared" si="3"/>
        <v>0</v>
      </c>
      <c r="Q30" s="43"/>
    </row>
    <row r="31" spans="1:17" ht="20.100000000000001" customHeight="1" x14ac:dyDescent="0.25">
      <c r="A31" s="691">
        <f t="shared" si="2"/>
        <v>29</v>
      </c>
      <c r="B31" s="54" t="s">
        <v>224</v>
      </c>
      <c r="C31" s="36">
        <v>4032</v>
      </c>
      <c r="D31" s="718"/>
      <c r="E31" s="719"/>
      <c r="F31" s="719"/>
      <c r="G31" s="707"/>
      <c r="H31" s="220">
        <f t="shared" si="4"/>
        <v>0</v>
      </c>
      <c r="I31" s="719"/>
      <c r="J31" s="719"/>
      <c r="K31" s="707"/>
      <c r="L31" s="221">
        <f t="shared" si="5"/>
        <v>0</v>
      </c>
      <c r="M31" s="719"/>
      <c r="N31" s="719"/>
      <c r="O31" s="707"/>
      <c r="P31" s="222">
        <f t="shared" si="3"/>
        <v>0</v>
      </c>
      <c r="Q31" s="43"/>
    </row>
    <row r="32" spans="1:17" ht="20.100000000000001" customHeight="1" x14ac:dyDescent="0.25">
      <c r="A32" s="691">
        <f t="shared" si="2"/>
        <v>30</v>
      </c>
      <c r="B32" s="54" t="s">
        <v>226</v>
      </c>
      <c r="C32" s="36">
        <v>4033</v>
      </c>
      <c r="D32" s="718"/>
      <c r="E32" s="719"/>
      <c r="F32" s="719"/>
      <c r="G32" s="707"/>
      <c r="H32" s="220">
        <f t="shared" si="4"/>
        <v>0</v>
      </c>
      <c r="I32" s="719"/>
      <c r="J32" s="719"/>
      <c r="K32" s="707"/>
      <c r="L32" s="221">
        <f t="shared" si="5"/>
        <v>0</v>
      </c>
      <c r="M32" s="719"/>
      <c r="N32" s="719"/>
      <c r="O32" s="707"/>
      <c r="P32" s="222">
        <f t="shared" si="3"/>
        <v>0</v>
      </c>
      <c r="Q32" s="43"/>
    </row>
    <row r="33" spans="1:17" ht="20.100000000000001" customHeight="1" x14ac:dyDescent="0.25">
      <c r="A33" s="691">
        <f t="shared" si="2"/>
        <v>31</v>
      </c>
      <c r="B33" s="54" t="s">
        <v>225</v>
      </c>
      <c r="C33" s="36">
        <v>4034</v>
      </c>
      <c r="D33" s="718"/>
      <c r="E33" s="719"/>
      <c r="F33" s="719"/>
      <c r="G33" s="707"/>
      <c r="H33" s="220">
        <f t="shared" si="4"/>
        <v>0</v>
      </c>
      <c r="I33" s="719"/>
      <c r="J33" s="719"/>
      <c r="K33" s="707"/>
      <c r="L33" s="221">
        <f t="shared" si="5"/>
        <v>0</v>
      </c>
      <c r="M33" s="719"/>
      <c r="N33" s="719"/>
      <c r="O33" s="707"/>
      <c r="P33" s="222">
        <f t="shared" si="3"/>
        <v>0</v>
      </c>
      <c r="Q33" s="43"/>
    </row>
    <row r="34" spans="1:17" ht="20.100000000000001" customHeight="1" x14ac:dyDescent="0.25">
      <c r="A34" s="691">
        <f t="shared" si="2"/>
        <v>32</v>
      </c>
      <c r="B34" s="33" t="s">
        <v>58</v>
      </c>
      <c r="C34" s="36">
        <v>4039</v>
      </c>
      <c r="D34" s="718"/>
      <c r="E34" s="707"/>
      <c r="F34" s="707"/>
      <c r="G34" s="707"/>
      <c r="H34" s="220">
        <f t="shared" si="4"/>
        <v>0</v>
      </c>
      <c r="I34" s="707"/>
      <c r="J34" s="707"/>
      <c r="K34" s="707"/>
      <c r="L34" s="221">
        <f t="shared" si="5"/>
        <v>0</v>
      </c>
      <c r="M34" s="707"/>
      <c r="N34" s="707"/>
      <c r="O34" s="707"/>
      <c r="P34" s="222">
        <f t="shared" si="3"/>
        <v>0</v>
      </c>
      <c r="Q34" s="43"/>
    </row>
    <row r="35" spans="1:17" ht="20.100000000000001" customHeight="1" x14ac:dyDescent="0.25">
      <c r="A35" s="691">
        <f t="shared" si="2"/>
        <v>33</v>
      </c>
      <c r="B35" s="33" t="s">
        <v>59</v>
      </c>
      <c r="C35" s="36">
        <v>4040</v>
      </c>
      <c r="D35" s="718"/>
      <c r="E35" s="707"/>
      <c r="F35" s="707"/>
      <c r="G35" s="707"/>
      <c r="H35" s="220">
        <f t="shared" si="4"/>
        <v>0</v>
      </c>
      <c r="I35" s="707"/>
      <c r="J35" s="707"/>
      <c r="K35" s="707"/>
      <c r="L35" s="221">
        <f t="shared" si="5"/>
        <v>0</v>
      </c>
      <c r="M35" s="707"/>
      <c r="N35" s="707"/>
      <c r="O35" s="707"/>
      <c r="P35" s="222">
        <f t="shared" si="3"/>
        <v>0</v>
      </c>
      <c r="Q35" s="43"/>
    </row>
    <row r="36" spans="1:17" ht="20.100000000000001" customHeight="1" x14ac:dyDescent="0.25">
      <c r="A36" s="691">
        <f t="shared" si="2"/>
        <v>34</v>
      </c>
      <c r="B36" s="33" t="s">
        <v>228</v>
      </c>
      <c r="C36" s="36">
        <v>4050</v>
      </c>
      <c r="D36" s="718"/>
      <c r="E36" s="707"/>
      <c r="F36" s="707"/>
      <c r="G36" s="707"/>
      <c r="H36" s="220">
        <f t="shared" si="4"/>
        <v>0</v>
      </c>
      <c r="I36" s="707"/>
      <c r="J36" s="707"/>
      <c r="K36" s="707"/>
      <c r="L36" s="221">
        <f t="shared" si="5"/>
        <v>0</v>
      </c>
      <c r="M36" s="707"/>
      <c r="N36" s="707"/>
      <c r="O36" s="707"/>
      <c r="P36" s="222">
        <f t="shared" si="3"/>
        <v>0</v>
      </c>
      <c r="Q36" s="43"/>
    </row>
    <row r="37" spans="1:17" ht="20.100000000000001" customHeight="1" x14ac:dyDescent="0.25">
      <c r="A37" s="691">
        <f t="shared" si="2"/>
        <v>35</v>
      </c>
      <c r="B37" s="33" t="s">
        <v>229</v>
      </c>
      <c r="C37" s="36">
        <v>4051</v>
      </c>
      <c r="D37" s="718"/>
      <c r="E37" s="707"/>
      <c r="F37" s="707"/>
      <c r="G37" s="707"/>
      <c r="H37" s="220">
        <f t="shared" si="4"/>
        <v>0</v>
      </c>
      <c r="I37" s="707"/>
      <c r="J37" s="707"/>
      <c r="K37" s="707"/>
      <c r="L37" s="221">
        <f t="shared" si="5"/>
        <v>0</v>
      </c>
      <c r="M37" s="707"/>
      <c r="N37" s="707"/>
      <c r="O37" s="707"/>
      <c r="P37" s="222">
        <f t="shared" si="3"/>
        <v>0</v>
      </c>
      <c r="Q37" s="43"/>
    </row>
    <row r="38" spans="1:17" ht="20.100000000000001" customHeight="1" x14ac:dyDescent="0.25">
      <c r="A38" s="691">
        <f t="shared" si="2"/>
        <v>36</v>
      </c>
      <c r="B38" s="33" t="s">
        <v>230</v>
      </c>
      <c r="C38" s="36">
        <v>4053</v>
      </c>
      <c r="D38" s="718"/>
      <c r="E38" s="707"/>
      <c r="F38" s="707"/>
      <c r="G38" s="707"/>
      <c r="H38" s="220">
        <f t="shared" si="4"/>
        <v>0</v>
      </c>
      <c r="I38" s="707"/>
      <c r="J38" s="707"/>
      <c r="K38" s="707"/>
      <c r="L38" s="221">
        <f t="shared" si="5"/>
        <v>0</v>
      </c>
      <c r="M38" s="707"/>
      <c r="N38" s="707"/>
      <c r="O38" s="707"/>
      <c r="P38" s="222">
        <f t="shared" si="3"/>
        <v>0</v>
      </c>
      <c r="Q38" s="43"/>
    </row>
    <row r="39" spans="1:17" ht="20.100000000000001" customHeight="1" x14ac:dyDescent="0.25">
      <c r="A39" s="691">
        <f t="shared" si="2"/>
        <v>37</v>
      </c>
      <c r="B39" s="33" t="s">
        <v>231</v>
      </c>
      <c r="C39" s="36">
        <v>4054</v>
      </c>
      <c r="D39" s="718"/>
      <c r="E39" s="707"/>
      <c r="F39" s="707"/>
      <c r="G39" s="707"/>
      <c r="H39" s="220">
        <f t="shared" si="4"/>
        <v>0</v>
      </c>
      <c r="I39" s="707"/>
      <c r="J39" s="707"/>
      <c r="K39" s="707"/>
      <c r="L39" s="221">
        <f t="shared" si="5"/>
        <v>0</v>
      </c>
      <c r="M39" s="707"/>
      <c r="N39" s="707"/>
      <c r="O39" s="707"/>
      <c r="P39" s="222">
        <f t="shared" si="3"/>
        <v>0</v>
      </c>
      <c r="Q39" s="43"/>
    </row>
    <row r="40" spans="1:17" ht="20.100000000000001" customHeight="1" x14ac:dyDescent="0.25">
      <c r="A40" s="691">
        <f t="shared" si="2"/>
        <v>38</v>
      </c>
      <c r="B40" s="33" t="s">
        <v>232</v>
      </c>
      <c r="C40" s="36">
        <v>4057</v>
      </c>
      <c r="D40" s="718"/>
      <c r="E40" s="707"/>
      <c r="F40" s="707"/>
      <c r="G40" s="707"/>
      <c r="H40" s="220">
        <f t="shared" si="4"/>
        <v>0</v>
      </c>
      <c r="I40" s="707"/>
      <c r="J40" s="707"/>
      <c r="K40" s="707"/>
      <c r="L40" s="221">
        <f t="shared" si="5"/>
        <v>0</v>
      </c>
      <c r="M40" s="707"/>
      <c r="N40" s="707"/>
      <c r="O40" s="707"/>
      <c r="P40" s="222">
        <f t="shared" si="3"/>
        <v>0</v>
      </c>
      <c r="Q40" s="43"/>
    </row>
    <row r="41" spans="1:17" ht="20.100000000000001" customHeight="1" x14ac:dyDescent="0.25">
      <c r="A41" s="691">
        <f t="shared" si="2"/>
        <v>39</v>
      </c>
      <c r="B41" s="33" t="s">
        <v>227</v>
      </c>
      <c r="C41" s="36">
        <v>4064</v>
      </c>
      <c r="D41" s="718"/>
      <c r="E41" s="707"/>
      <c r="F41" s="707"/>
      <c r="G41" s="707"/>
      <c r="H41" s="220">
        <f t="shared" si="4"/>
        <v>0</v>
      </c>
      <c r="I41" s="707"/>
      <c r="J41" s="707"/>
      <c r="K41" s="707"/>
      <c r="L41" s="221">
        <f t="shared" si="5"/>
        <v>0</v>
      </c>
      <c r="M41" s="707"/>
      <c r="N41" s="707"/>
      <c r="O41" s="707"/>
      <c r="P41" s="222">
        <f t="shared" si="3"/>
        <v>0</v>
      </c>
      <c r="Q41" s="43"/>
    </row>
    <row r="42" spans="1:17" ht="20.100000000000001" customHeight="1" x14ac:dyDescent="0.25">
      <c r="A42" s="691">
        <f t="shared" si="2"/>
        <v>40</v>
      </c>
      <c r="B42" s="33" t="s">
        <v>60</v>
      </c>
      <c r="C42" s="36">
        <v>4070</v>
      </c>
      <c r="D42" s="718"/>
      <c r="E42" s="707"/>
      <c r="F42" s="707"/>
      <c r="G42" s="707"/>
      <c r="H42" s="220">
        <f t="shared" si="4"/>
        <v>0</v>
      </c>
      <c r="I42" s="707"/>
      <c r="J42" s="707"/>
      <c r="K42" s="707"/>
      <c r="L42" s="221">
        <f t="shared" si="5"/>
        <v>0</v>
      </c>
      <c r="M42" s="707"/>
      <c r="N42" s="707"/>
      <c r="O42" s="707"/>
      <c r="P42" s="222">
        <f t="shared" si="3"/>
        <v>0</v>
      </c>
      <c r="Q42" s="43"/>
    </row>
    <row r="43" spans="1:17" ht="20.100000000000001" customHeight="1" x14ac:dyDescent="0.25">
      <c r="A43" s="691">
        <f t="shared" si="2"/>
        <v>41</v>
      </c>
      <c r="B43" s="33" t="s">
        <v>233</v>
      </c>
      <c r="C43" s="36">
        <v>4073</v>
      </c>
      <c r="D43" s="718"/>
      <c r="E43" s="707"/>
      <c r="F43" s="707"/>
      <c r="G43" s="707"/>
      <c r="H43" s="220">
        <f t="shared" si="4"/>
        <v>0</v>
      </c>
      <c r="I43" s="707"/>
      <c r="J43" s="707"/>
      <c r="K43" s="707"/>
      <c r="L43" s="221">
        <f t="shared" si="5"/>
        <v>0</v>
      </c>
      <c r="M43" s="707"/>
      <c r="N43" s="707"/>
      <c r="O43" s="707"/>
      <c r="P43" s="222">
        <f t="shared" si="3"/>
        <v>0</v>
      </c>
      <c r="Q43" s="43"/>
    </row>
    <row r="44" spans="1:17" ht="20.100000000000001" customHeight="1" x14ac:dyDescent="0.25">
      <c r="A44" s="691">
        <f t="shared" si="2"/>
        <v>42</v>
      </c>
      <c r="B44" s="33" t="s">
        <v>234</v>
      </c>
      <c r="C44" s="36">
        <v>4074</v>
      </c>
      <c r="D44" s="718"/>
      <c r="E44" s="707"/>
      <c r="F44" s="707"/>
      <c r="G44" s="707"/>
      <c r="H44" s="220">
        <f t="shared" si="4"/>
        <v>0</v>
      </c>
      <c r="I44" s="707"/>
      <c r="J44" s="707"/>
      <c r="K44" s="707"/>
      <c r="L44" s="221">
        <f t="shared" si="5"/>
        <v>0</v>
      </c>
      <c r="M44" s="707"/>
      <c r="N44" s="707"/>
      <c r="O44" s="707"/>
      <c r="P44" s="222">
        <f t="shared" si="3"/>
        <v>0</v>
      </c>
      <c r="Q44" s="43"/>
    </row>
    <row r="45" spans="1:17" ht="20.100000000000001" customHeight="1" x14ac:dyDescent="0.25">
      <c r="A45" s="691">
        <f t="shared" si="2"/>
        <v>43</v>
      </c>
      <c r="B45" s="33" t="s">
        <v>235</v>
      </c>
      <c r="C45" s="36">
        <v>4075</v>
      </c>
      <c r="D45" s="718"/>
      <c r="E45" s="707"/>
      <c r="F45" s="707"/>
      <c r="G45" s="707"/>
      <c r="H45" s="220">
        <f t="shared" si="4"/>
        <v>0</v>
      </c>
      <c r="I45" s="707"/>
      <c r="J45" s="707"/>
      <c r="K45" s="707"/>
      <c r="L45" s="221">
        <f t="shared" si="5"/>
        <v>0</v>
      </c>
      <c r="M45" s="707"/>
      <c r="N45" s="707"/>
      <c r="O45" s="707"/>
      <c r="P45" s="222">
        <f t="shared" si="3"/>
        <v>0</v>
      </c>
      <c r="Q45" s="43"/>
    </row>
    <row r="46" spans="1:17" ht="20.100000000000001" customHeight="1" x14ac:dyDescent="0.25">
      <c r="A46" s="691">
        <f t="shared" si="2"/>
        <v>44</v>
      </c>
      <c r="B46" s="33" t="s">
        <v>236</v>
      </c>
      <c r="C46" s="36">
        <v>4076</v>
      </c>
      <c r="D46" s="718"/>
      <c r="E46" s="707"/>
      <c r="F46" s="707"/>
      <c r="G46" s="707"/>
      <c r="H46" s="220">
        <f t="shared" si="4"/>
        <v>0</v>
      </c>
      <c r="I46" s="707"/>
      <c r="J46" s="707"/>
      <c r="K46" s="707"/>
      <c r="L46" s="221">
        <f t="shared" si="5"/>
        <v>0</v>
      </c>
      <c r="M46" s="707"/>
      <c r="N46" s="707"/>
      <c r="O46" s="707"/>
      <c r="P46" s="222">
        <f t="shared" si="3"/>
        <v>0</v>
      </c>
      <c r="Q46" s="43"/>
    </row>
    <row r="47" spans="1:17" ht="20.100000000000001" customHeight="1" x14ac:dyDescent="0.25">
      <c r="A47" s="691">
        <f t="shared" si="2"/>
        <v>45</v>
      </c>
      <c r="B47" s="33" t="s">
        <v>237</v>
      </c>
      <c r="C47" s="36">
        <v>4079</v>
      </c>
      <c r="D47" s="718"/>
      <c r="E47" s="707"/>
      <c r="F47" s="707"/>
      <c r="G47" s="707"/>
      <c r="H47" s="220">
        <f t="shared" si="4"/>
        <v>0</v>
      </c>
      <c r="I47" s="707"/>
      <c r="J47" s="707"/>
      <c r="K47" s="707"/>
      <c r="L47" s="221">
        <f t="shared" si="5"/>
        <v>0</v>
      </c>
      <c r="M47" s="707"/>
      <c r="N47" s="707"/>
      <c r="O47" s="707"/>
      <c r="P47" s="222">
        <f t="shared" si="3"/>
        <v>0</v>
      </c>
      <c r="Q47" s="43"/>
    </row>
    <row r="48" spans="1:17" ht="20.100000000000001" customHeight="1" x14ac:dyDescent="0.25">
      <c r="A48" s="691">
        <f t="shared" si="2"/>
        <v>46</v>
      </c>
      <c r="B48" s="33" t="s">
        <v>308</v>
      </c>
      <c r="C48" s="36"/>
      <c r="D48" s="48"/>
      <c r="E48" s="220">
        <f>'Anlage 1'!C13</f>
        <v>0</v>
      </c>
      <c r="F48" s="220">
        <f>'Anlage 1'!D13</f>
        <v>0</v>
      </c>
      <c r="G48" s="220">
        <f>'Anlage 1'!E13</f>
        <v>0</v>
      </c>
      <c r="H48" s="220">
        <f>'Anlage 1'!F13</f>
        <v>0</v>
      </c>
      <c r="I48" s="220">
        <f>'Anlage 1'!G13</f>
        <v>0</v>
      </c>
      <c r="J48" s="220">
        <f>'Anlage 1'!H13</f>
        <v>0</v>
      </c>
      <c r="K48" s="220">
        <f>'Anlage 1'!I13</f>
        <v>0</v>
      </c>
      <c r="L48" s="220">
        <f>'Anlage 1'!J13</f>
        <v>0</v>
      </c>
      <c r="M48" s="220">
        <f>'Anlage 1'!K13</f>
        <v>0</v>
      </c>
      <c r="N48" s="220">
        <f>'Anlage 1'!L13</f>
        <v>0</v>
      </c>
      <c r="O48" s="220">
        <f>'Anlage 1'!M13</f>
        <v>0</v>
      </c>
      <c r="P48" s="692">
        <f>'Anlage 1'!N13</f>
        <v>0</v>
      </c>
      <c r="Q48" s="43"/>
    </row>
    <row r="49" spans="1:17" ht="20.100000000000001" customHeight="1" x14ac:dyDescent="0.25">
      <c r="A49" s="691">
        <f t="shared" si="2"/>
        <v>47</v>
      </c>
      <c r="B49" s="52" t="s">
        <v>211</v>
      </c>
      <c r="C49" s="36" t="s">
        <v>408</v>
      </c>
      <c r="D49" s="36" t="s">
        <v>409</v>
      </c>
      <c r="E49" s="119" t="s">
        <v>206</v>
      </c>
      <c r="F49" s="36" t="s">
        <v>61</v>
      </c>
      <c r="G49" s="36" t="s">
        <v>52</v>
      </c>
      <c r="H49" s="49" t="s">
        <v>53</v>
      </c>
      <c r="I49" s="119" t="s">
        <v>206</v>
      </c>
      <c r="J49" s="36" t="s">
        <v>61</v>
      </c>
      <c r="K49" s="36" t="s">
        <v>52</v>
      </c>
      <c r="L49" s="50" t="s">
        <v>53</v>
      </c>
      <c r="M49" s="119" t="s">
        <v>206</v>
      </c>
      <c r="N49" s="36" t="s">
        <v>61</v>
      </c>
      <c r="O49" s="36" t="s">
        <v>52</v>
      </c>
      <c r="P49" s="51" t="s">
        <v>53</v>
      </c>
      <c r="Q49" s="293"/>
    </row>
    <row r="50" spans="1:17" ht="20.100000000000001" customHeight="1" x14ac:dyDescent="0.25">
      <c r="A50" s="691">
        <f t="shared" si="2"/>
        <v>48</v>
      </c>
      <c r="B50" s="33" t="s">
        <v>238</v>
      </c>
      <c r="C50" s="36">
        <v>3109</v>
      </c>
      <c r="D50" s="718"/>
      <c r="E50" s="707"/>
      <c r="F50" s="223"/>
      <c r="G50" s="707"/>
      <c r="H50" s="220">
        <f>E50*G50</f>
        <v>0</v>
      </c>
      <c r="I50" s="707"/>
      <c r="J50" s="223"/>
      <c r="K50" s="707"/>
      <c r="L50" s="221">
        <f>I50*K50</f>
        <v>0</v>
      </c>
      <c r="M50" s="707"/>
      <c r="N50" s="223"/>
      <c r="O50" s="707"/>
      <c r="P50" s="224">
        <f t="shared" ref="P50:P77" si="6">M50*O50</f>
        <v>0</v>
      </c>
      <c r="Q50" s="43"/>
    </row>
    <row r="51" spans="1:17" ht="20.100000000000001" customHeight="1" x14ac:dyDescent="0.25">
      <c r="A51" s="691">
        <f t="shared" si="2"/>
        <v>49</v>
      </c>
      <c r="B51" s="33" t="s">
        <v>239</v>
      </c>
      <c r="C51" s="36">
        <v>3110</v>
      </c>
      <c r="D51" s="718"/>
      <c r="E51" s="707"/>
      <c r="F51" s="223"/>
      <c r="G51" s="707"/>
      <c r="H51" s="220">
        <f t="shared" ref="H51:H77" si="7">E51*G51</f>
        <v>0</v>
      </c>
      <c r="I51" s="707"/>
      <c r="J51" s="223"/>
      <c r="K51" s="707"/>
      <c r="L51" s="221">
        <f t="shared" ref="L51:L77" si="8">I51*K51</f>
        <v>0</v>
      </c>
      <c r="M51" s="707"/>
      <c r="N51" s="223"/>
      <c r="O51" s="707"/>
      <c r="P51" s="224">
        <f t="shared" si="6"/>
        <v>0</v>
      </c>
      <c r="Q51" s="43"/>
    </row>
    <row r="52" spans="1:17" ht="20.100000000000001" customHeight="1" x14ac:dyDescent="0.25">
      <c r="A52" s="691">
        <f t="shared" si="2"/>
        <v>50</v>
      </c>
      <c r="B52" s="33" t="s">
        <v>240</v>
      </c>
      <c r="C52" s="36">
        <v>3114</v>
      </c>
      <c r="D52" s="718"/>
      <c r="E52" s="707"/>
      <c r="F52" s="223"/>
      <c r="G52" s="707"/>
      <c r="H52" s="220">
        <f t="shared" si="7"/>
        <v>0</v>
      </c>
      <c r="I52" s="707"/>
      <c r="J52" s="223"/>
      <c r="K52" s="707"/>
      <c r="L52" s="221">
        <f t="shared" si="8"/>
        <v>0</v>
      </c>
      <c r="M52" s="707"/>
      <c r="N52" s="223"/>
      <c r="O52" s="707"/>
      <c r="P52" s="224">
        <f t="shared" si="6"/>
        <v>0</v>
      </c>
      <c r="Q52" s="43"/>
    </row>
    <row r="53" spans="1:17" ht="20.100000000000001" customHeight="1" x14ac:dyDescent="0.25">
      <c r="A53" s="691">
        <f t="shared" si="2"/>
        <v>51</v>
      </c>
      <c r="B53" s="33" t="s">
        <v>241</v>
      </c>
      <c r="C53" s="36">
        <v>3115</v>
      </c>
      <c r="D53" s="718"/>
      <c r="E53" s="707"/>
      <c r="F53" s="223"/>
      <c r="G53" s="707"/>
      <c r="H53" s="220">
        <f t="shared" si="7"/>
        <v>0</v>
      </c>
      <c r="I53" s="707"/>
      <c r="J53" s="223"/>
      <c r="K53" s="707"/>
      <c r="L53" s="221">
        <f t="shared" si="8"/>
        <v>0</v>
      </c>
      <c r="M53" s="707"/>
      <c r="N53" s="223"/>
      <c r="O53" s="707"/>
      <c r="P53" s="224">
        <f t="shared" si="6"/>
        <v>0</v>
      </c>
      <c r="Q53" s="43"/>
    </row>
    <row r="54" spans="1:17" ht="20.100000000000001" customHeight="1" x14ac:dyDescent="0.25">
      <c r="A54" s="691">
        <f t="shared" si="2"/>
        <v>52</v>
      </c>
      <c r="B54" s="33" t="s">
        <v>62</v>
      </c>
      <c r="C54" s="36">
        <v>3116</v>
      </c>
      <c r="D54" s="718"/>
      <c r="E54" s="707"/>
      <c r="F54" s="707"/>
      <c r="G54" s="707"/>
      <c r="H54" s="220">
        <f t="shared" si="7"/>
        <v>0</v>
      </c>
      <c r="I54" s="707"/>
      <c r="J54" s="707"/>
      <c r="K54" s="707"/>
      <c r="L54" s="221">
        <f t="shared" si="8"/>
        <v>0</v>
      </c>
      <c r="M54" s="707"/>
      <c r="N54" s="707"/>
      <c r="O54" s="707"/>
      <c r="P54" s="224">
        <f t="shared" si="6"/>
        <v>0</v>
      </c>
      <c r="Q54" s="43"/>
    </row>
    <row r="55" spans="1:17" ht="20.100000000000001" customHeight="1" x14ac:dyDescent="0.25">
      <c r="A55" s="691">
        <f t="shared" si="2"/>
        <v>53</v>
      </c>
      <c r="B55" s="33" t="s">
        <v>242</v>
      </c>
      <c r="C55" s="36">
        <v>3117</v>
      </c>
      <c r="D55" s="718"/>
      <c r="E55" s="707"/>
      <c r="F55" s="223"/>
      <c r="G55" s="707"/>
      <c r="H55" s="220">
        <f t="shared" si="7"/>
        <v>0</v>
      </c>
      <c r="I55" s="707"/>
      <c r="J55" s="223"/>
      <c r="K55" s="707"/>
      <c r="L55" s="221">
        <f t="shared" si="8"/>
        <v>0</v>
      </c>
      <c r="M55" s="707"/>
      <c r="N55" s="223"/>
      <c r="O55" s="707"/>
      <c r="P55" s="224">
        <f t="shared" si="6"/>
        <v>0</v>
      </c>
      <c r="Q55" s="43"/>
    </row>
    <row r="56" spans="1:17" ht="20.100000000000001" customHeight="1" x14ac:dyDescent="0.25">
      <c r="A56" s="691">
        <f t="shared" si="2"/>
        <v>54</v>
      </c>
      <c r="B56" s="33" t="s">
        <v>243</v>
      </c>
      <c r="C56" s="36">
        <v>3118</v>
      </c>
      <c r="D56" s="718"/>
      <c r="E56" s="707"/>
      <c r="F56" s="223"/>
      <c r="G56" s="707"/>
      <c r="H56" s="220">
        <f t="shared" si="7"/>
        <v>0</v>
      </c>
      <c r="I56" s="707"/>
      <c r="J56" s="223"/>
      <c r="K56" s="707"/>
      <c r="L56" s="221">
        <f t="shared" si="8"/>
        <v>0</v>
      </c>
      <c r="M56" s="707"/>
      <c r="N56" s="223"/>
      <c r="O56" s="707"/>
      <c r="P56" s="224">
        <f t="shared" si="6"/>
        <v>0</v>
      </c>
      <c r="Q56" s="43"/>
    </row>
    <row r="57" spans="1:17" ht="20.100000000000001" customHeight="1" x14ac:dyDescent="0.25">
      <c r="A57" s="691">
        <f t="shared" si="2"/>
        <v>55</v>
      </c>
      <c r="B57" s="33" t="s">
        <v>244</v>
      </c>
      <c r="C57" s="36">
        <v>3125</v>
      </c>
      <c r="D57" s="718"/>
      <c r="E57" s="707"/>
      <c r="F57" s="223"/>
      <c r="G57" s="707"/>
      <c r="H57" s="220">
        <f t="shared" si="7"/>
        <v>0</v>
      </c>
      <c r="I57" s="707"/>
      <c r="J57" s="223"/>
      <c r="K57" s="707"/>
      <c r="L57" s="221">
        <f t="shared" si="8"/>
        <v>0</v>
      </c>
      <c r="M57" s="707"/>
      <c r="N57" s="223"/>
      <c r="O57" s="707"/>
      <c r="P57" s="224">
        <f t="shared" si="6"/>
        <v>0</v>
      </c>
      <c r="Q57" s="43"/>
    </row>
    <row r="58" spans="1:17" ht="20.100000000000001" customHeight="1" x14ac:dyDescent="0.25">
      <c r="A58" s="691">
        <f t="shared" si="2"/>
        <v>56</v>
      </c>
      <c r="B58" s="33" t="s">
        <v>245</v>
      </c>
      <c r="C58" s="36">
        <v>4127</v>
      </c>
      <c r="D58" s="718"/>
      <c r="E58" s="707"/>
      <c r="F58" s="223"/>
      <c r="G58" s="707"/>
      <c r="H58" s="220">
        <f t="shared" si="7"/>
        <v>0</v>
      </c>
      <c r="I58" s="707"/>
      <c r="J58" s="223"/>
      <c r="K58" s="707"/>
      <c r="L58" s="221">
        <f t="shared" si="8"/>
        <v>0</v>
      </c>
      <c r="M58" s="707"/>
      <c r="N58" s="223"/>
      <c r="O58" s="707"/>
      <c r="P58" s="224">
        <f t="shared" si="6"/>
        <v>0</v>
      </c>
      <c r="Q58" s="43"/>
    </row>
    <row r="59" spans="1:17" ht="20.100000000000001" customHeight="1" x14ac:dyDescent="0.25">
      <c r="A59" s="691">
        <f t="shared" si="2"/>
        <v>57</v>
      </c>
      <c r="B59" s="33" t="s">
        <v>246</v>
      </c>
      <c r="C59" s="36">
        <v>4128</v>
      </c>
      <c r="D59" s="718"/>
      <c r="E59" s="707"/>
      <c r="F59" s="707"/>
      <c r="G59" s="707"/>
      <c r="H59" s="220">
        <f t="shared" si="7"/>
        <v>0</v>
      </c>
      <c r="I59" s="707"/>
      <c r="J59" s="707"/>
      <c r="K59" s="707"/>
      <c r="L59" s="221">
        <f t="shared" si="8"/>
        <v>0</v>
      </c>
      <c r="M59" s="707"/>
      <c r="N59" s="707"/>
      <c r="O59" s="707"/>
      <c r="P59" s="224">
        <f t="shared" si="6"/>
        <v>0</v>
      </c>
      <c r="Q59" s="43"/>
    </row>
    <row r="60" spans="1:17" ht="19.5" customHeight="1" x14ac:dyDescent="0.25">
      <c r="A60" s="691">
        <f t="shared" si="2"/>
        <v>58</v>
      </c>
      <c r="B60" s="33" t="s">
        <v>247</v>
      </c>
      <c r="C60" s="36" t="s">
        <v>413</v>
      </c>
      <c r="D60" s="718"/>
      <c r="E60" s="707"/>
      <c r="F60" s="223"/>
      <c r="G60" s="707"/>
      <c r="H60" s="220">
        <f t="shared" si="7"/>
        <v>0</v>
      </c>
      <c r="I60" s="707"/>
      <c r="J60" s="223"/>
      <c r="K60" s="707"/>
      <c r="L60" s="221">
        <f t="shared" si="8"/>
        <v>0</v>
      </c>
      <c r="M60" s="707"/>
      <c r="N60" s="223"/>
      <c r="O60" s="707"/>
      <c r="P60" s="224">
        <f t="shared" si="6"/>
        <v>0</v>
      </c>
      <c r="Q60" s="43"/>
    </row>
    <row r="61" spans="1:17" ht="20.100000000000001" customHeight="1" x14ac:dyDescent="0.25">
      <c r="A61" s="691">
        <f t="shared" si="2"/>
        <v>59</v>
      </c>
      <c r="B61" s="33" t="s">
        <v>248</v>
      </c>
      <c r="C61" s="36">
        <v>3133</v>
      </c>
      <c r="D61" s="718"/>
      <c r="E61" s="707"/>
      <c r="F61" s="223"/>
      <c r="G61" s="707"/>
      <c r="H61" s="220">
        <f t="shared" si="7"/>
        <v>0</v>
      </c>
      <c r="I61" s="707"/>
      <c r="J61" s="223"/>
      <c r="K61" s="707"/>
      <c r="L61" s="221">
        <f t="shared" si="8"/>
        <v>0</v>
      </c>
      <c r="M61" s="707"/>
      <c r="N61" s="223"/>
      <c r="O61" s="707"/>
      <c r="P61" s="224">
        <f t="shared" si="6"/>
        <v>0</v>
      </c>
      <c r="Q61" s="43"/>
    </row>
    <row r="62" spans="1:17" ht="20.100000000000001" customHeight="1" x14ac:dyDescent="0.25">
      <c r="A62" s="691">
        <f t="shared" si="2"/>
        <v>60</v>
      </c>
      <c r="B62" s="33" t="s">
        <v>63</v>
      </c>
      <c r="C62" s="36">
        <v>3134</v>
      </c>
      <c r="D62" s="718"/>
      <c r="E62" s="707"/>
      <c r="F62" s="223"/>
      <c r="G62" s="707"/>
      <c r="H62" s="220">
        <f t="shared" si="7"/>
        <v>0</v>
      </c>
      <c r="I62" s="707"/>
      <c r="J62" s="223"/>
      <c r="K62" s="707"/>
      <c r="L62" s="221">
        <f t="shared" si="8"/>
        <v>0</v>
      </c>
      <c r="M62" s="707"/>
      <c r="N62" s="223"/>
      <c r="O62" s="707"/>
      <c r="P62" s="224">
        <f t="shared" si="6"/>
        <v>0</v>
      </c>
      <c r="Q62" s="43"/>
    </row>
    <row r="63" spans="1:17" ht="20.100000000000001" customHeight="1" x14ac:dyDescent="0.25">
      <c r="A63" s="691">
        <f t="shared" si="2"/>
        <v>61</v>
      </c>
      <c r="B63" s="33" t="s">
        <v>249</v>
      </c>
      <c r="C63" s="36">
        <v>3135</v>
      </c>
      <c r="D63" s="718"/>
      <c r="E63" s="707"/>
      <c r="F63" s="223"/>
      <c r="G63" s="707"/>
      <c r="H63" s="220">
        <f t="shared" si="7"/>
        <v>0</v>
      </c>
      <c r="I63" s="707"/>
      <c r="J63" s="223"/>
      <c r="K63" s="707"/>
      <c r="L63" s="221">
        <f t="shared" si="8"/>
        <v>0</v>
      </c>
      <c r="M63" s="707"/>
      <c r="N63" s="223"/>
      <c r="O63" s="707"/>
      <c r="P63" s="224">
        <f t="shared" si="6"/>
        <v>0</v>
      </c>
      <c r="Q63" s="43"/>
    </row>
    <row r="64" spans="1:17" ht="20.100000000000001" customHeight="1" x14ac:dyDescent="0.25">
      <c r="A64" s="691">
        <f t="shared" si="2"/>
        <v>62</v>
      </c>
      <c r="B64" s="33" t="s">
        <v>64</v>
      </c>
      <c r="C64" s="36">
        <v>3136</v>
      </c>
      <c r="D64" s="718"/>
      <c r="E64" s="707"/>
      <c r="F64" s="707"/>
      <c r="G64" s="707"/>
      <c r="H64" s="220">
        <f t="shared" si="7"/>
        <v>0</v>
      </c>
      <c r="I64" s="707"/>
      <c r="J64" s="707"/>
      <c r="K64" s="707"/>
      <c r="L64" s="221">
        <f t="shared" si="8"/>
        <v>0</v>
      </c>
      <c r="M64" s="707"/>
      <c r="N64" s="707"/>
      <c r="O64" s="707"/>
      <c r="P64" s="224">
        <f t="shared" si="6"/>
        <v>0</v>
      </c>
      <c r="Q64" s="43"/>
    </row>
    <row r="65" spans="1:17" ht="20.100000000000001" customHeight="1" x14ac:dyDescent="0.25">
      <c r="A65" s="691">
        <f t="shared" si="2"/>
        <v>63</v>
      </c>
      <c r="B65" s="33" t="s">
        <v>250</v>
      </c>
      <c r="C65" s="36">
        <v>3138</v>
      </c>
      <c r="D65" s="718"/>
      <c r="E65" s="707"/>
      <c r="F65" s="223"/>
      <c r="G65" s="707"/>
      <c r="H65" s="220">
        <f t="shared" si="7"/>
        <v>0</v>
      </c>
      <c r="I65" s="707"/>
      <c r="J65" s="223"/>
      <c r="K65" s="707"/>
      <c r="L65" s="221">
        <f t="shared" si="8"/>
        <v>0</v>
      </c>
      <c r="M65" s="707"/>
      <c r="N65" s="223"/>
      <c r="O65" s="707"/>
      <c r="P65" s="224">
        <f t="shared" si="6"/>
        <v>0</v>
      </c>
      <c r="Q65" s="43"/>
    </row>
    <row r="66" spans="1:17" ht="20.100000000000001" customHeight="1" x14ac:dyDescent="0.25">
      <c r="A66" s="691">
        <f t="shared" si="2"/>
        <v>64</v>
      </c>
      <c r="B66" s="33" t="s">
        <v>251</v>
      </c>
      <c r="C66" s="36">
        <v>3140</v>
      </c>
      <c r="D66" s="718"/>
      <c r="E66" s="707"/>
      <c r="F66" s="223"/>
      <c r="G66" s="707"/>
      <c r="H66" s="220">
        <f t="shared" si="7"/>
        <v>0</v>
      </c>
      <c r="I66" s="707"/>
      <c r="J66" s="223"/>
      <c r="K66" s="707"/>
      <c r="L66" s="221">
        <f t="shared" si="8"/>
        <v>0</v>
      </c>
      <c r="M66" s="707"/>
      <c r="N66" s="223"/>
      <c r="O66" s="707"/>
      <c r="P66" s="224">
        <f t="shared" si="6"/>
        <v>0</v>
      </c>
      <c r="Q66" s="43"/>
    </row>
    <row r="67" spans="1:17" ht="20.100000000000001" customHeight="1" x14ac:dyDescent="0.25">
      <c r="A67" s="691">
        <f t="shared" si="2"/>
        <v>65</v>
      </c>
      <c r="B67" s="33" t="s">
        <v>252</v>
      </c>
      <c r="C67" s="36">
        <v>3143</v>
      </c>
      <c r="D67" s="718"/>
      <c r="E67" s="707"/>
      <c r="F67" s="707"/>
      <c r="G67" s="707"/>
      <c r="H67" s="220">
        <f t="shared" si="7"/>
        <v>0</v>
      </c>
      <c r="I67" s="707"/>
      <c r="J67" s="707"/>
      <c r="K67" s="707"/>
      <c r="L67" s="221">
        <f t="shared" si="8"/>
        <v>0</v>
      </c>
      <c r="M67" s="707"/>
      <c r="N67" s="707"/>
      <c r="O67" s="707"/>
      <c r="P67" s="224">
        <f t="shared" si="6"/>
        <v>0</v>
      </c>
      <c r="Q67" s="43"/>
    </row>
    <row r="68" spans="1:17" ht="20.100000000000001" customHeight="1" x14ac:dyDescent="0.25">
      <c r="A68" s="691">
        <f t="shared" si="2"/>
        <v>66</v>
      </c>
      <c r="B68" s="33" t="s">
        <v>253</v>
      </c>
      <c r="C68" s="36">
        <v>3144</v>
      </c>
      <c r="D68" s="718"/>
      <c r="E68" s="707"/>
      <c r="F68" s="223"/>
      <c r="G68" s="707"/>
      <c r="H68" s="220">
        <f t="shared" si="7"/>
        <v>0</v>
      </c>
      <c r="I68" s="707"/>
      <c r="J68" s="223"/>
      <c r="K68" s="707"/>
      <c r="L68" s="221">
        <f t="shared" si="8"/>
        <v>0</v>
      </c>
      <c r="M68" s="707"/>
      <c r="N68" s="223"/>
      <c r="O68" s="707"/>
      <c r="P68" s="224">
        <f t="shared" si="6"/>
        <v>0</v>
      </c>
      <c r="Q68" s="43"/>
    </row>
    <row r="69" spans="1:17" ht="20.100000000000001" customHeight="1" x14ac:dyDescent="0.25">
      <c r="A69" s="691">
        <f t="shared" si="2"/>
        <v>67</v>
      </c>
      <c r="B69" s="33" t="s">
        <v>254</v>
      </c>
      <c r="C69" s="36">
        <v>4146</v>
      </c>
      <c r="D69" s="718"/>
      <c r="E69" s="707"/>
      <c r="F69" s="707"/>
      <c r="G69" s="707"/>
      <c r="H69" s="220">
        <f t="shared" si="7"/>
        <v>0</v>
      </c>
      <c r="I69" s="707"/>
      <c r="J69" s="707"/>
      <c r="K69" s="707"/>
      <c r="L69" s="221">
        <f t="shared" si="8"/>
        <v>0</v>
      </c>
      <c r="M69" s="707"/>
      <c r="N69" s="707"/>
      <c r="O69" s="707"/>
      <c r="P69" s="224">
        <f t="shared" si="6"/>
        <v>0</v>
      </c>
      <c r="Q69" s="43"/>
    </row>
    <row r="70" spans="1:17" ht="20.100000000000001" customHeight="1" x14ac:dyDescent="0.25">
      <c r="A70" s="691">
        <f t="shared" si="2"/>
        <v>68</v>
      </c>
      <c r="B70" s="33" t="s">
        <v>255</v>
      </c>
      <c r="C70" s="36">
        <v>4147</v>
      </c>
      <c r="D70" s="718"/>
      <c r="E70" s="707"/>
      <c r="F70" s="707"/>
      <c r="G70" s="707"/>
      <c r="H70" s="220">
        <f t="shared" si="7"/>
        <v>0</v>
      </c>
      <c r="I70" s="707"/>
      <c r="J70" s="707"/>
      <c r="K70" s="707"/>
      <c r="L70" s="221">
        <f t="shared" si="8"/>
        <v>0</v>
      </c>
      <c r="M70" s="707"/>
      <c r="N70" s="707"/>
      <c r="O70" s="707"/>
      <c r="P70" s="224">
        <f t="shared" si="6"/>
        <v>0</v>
      </c>
      <c r="Q70" s="43"/>
    </row>
    <row r="71" spans="1:17" ht="20.100000000000001" customHeight="1" x14ac:dyDescent="0.25">
      <c r="A71" s="691">
        <f t="shared" si="2"/>
        <v>69</v>
      </c>
      <c r="B71" s="33" t="s">
        <v>258</v>
      </c>
      <c r="C71" s="36">
        <v>3151</v>
      </c>
      <c r="D71" s="718"/>
      <c r="E71" s="707"/>
      <c r="F71" s="223"/>
      <c r="G71" s="707"/>
      <c r="H71" s="220">
        <f t="shared" si="7"/>
        <v>0</v>
      </c>
      <c r="I71" s="707"/>
      <c r="J71" s="223"/>
      <c r="K71" s="707"/>
      <c r="L71" s="221">
        <f t="shared" si="8"/>
        <v>0</v>
      </c>
      <c r="M71" s="707"/>
      <c r="N71" s="223"/>
      <c r="O71" s="707"/>
      <c r="P71" s="224">
        <f t="shared" si="6"/>
        <v>0</v>
      </c>
      <c r="Q71" s="43"/>
    </row>
    <row r="72" spans="1:17" ht="20.100000000000001" customHeight="1" x14ac:dyDescent="0.25">
      <c r="A72" s="691">
        <f t="shared" si="2"/>
        <v>70</v>
      </c>
      <c r="B72" s="33" t="s">
        <v>208</v>
      </c>
      <c r="C72" s="36">
        <v>3152</v>
      </c>
      <c r="D72" s="718"/>
      <c r="E72" s="707"/>
      <c r="F72" s="707"/>
      <c r="G72" s="707"/>
      <c r="H72" s="220">
        <f t="shared" si="7"/>
        <v>0</v>
      </c>
      <c r="I72" s="707"/>
      <c r="J72" s="707"/>
      <c r="K72" s="707"/>
      <c r="L72" s="221">
        <f t="shared" si="8"/>
        <v>0</v>
      </c>
      <c r="M72" s="707"/>
      <c r="N72" s="707"/>
      <c r="O72" s="707"/>
      <c r="P72" s="224">
        <f t="shared" si="6"/>
        <v>0</v>
      </c>
      <c r="Q72" s="43"/>
    </row>
    <row r="73" spans="1:17" ht="20.100000000000001" customHeight="1" x14ac:dyDescent="0.25">
      <c r="A73" s="691">
        <f t="shared" si="2"/>
        <v>71</v>
      </c>
      <c r="B73" s="33" t="s">
        <v>259</v>
      </c>
      <c r="C73" s="36">
        <v>3153</v>
      </c>
      <c r="D73" s="718"/>
      <c r="E73" s="707"/>
      <c r="F73" s="227"/>
      <c r="G73" s="707"/>
      <c r="H73" s="220">
        <f t="shared" si="7"/>
        <v>0</v>
      </c>
      <c r="I73" s="707"/>
      <c r="J73" s="223"/>
      <c r="K73" s="707"/>
      <c r="L73" s="221">
        <f t="shared" si="8"/>
        <v>0</v>
      </c>
      <c r="M73" s="707"/>
      <c r="N73" s="223"/>
      <c r="O73" s="707"/>
      <c r="P73" s="224">
        <f t="shared" si="6"/>
        <v>0</v>
      </c>
      <c r="Q73" s="43"/>
    </row>
    <row r="74" spans="1:17" ht="20.100000000000001" customHeight="1" x14ac:dyDescent="0.25">
      <c r="A74" s="691">
        <f t="shared" si="2"/>
        <v>72</v>
      </c>
      <c r="B74" s="33" t="s">
        <v>260</v>
      </c>
      <c r="C74" s="36">
        <v>3154</v>
      </c>
      <c r="D74" s="718"/>
      <c r="E74" s="720"/>
      <c r="F74" s="227"/>
      <c r="G74" s="707"/>
      <c r="H74" s="220">
        <f t="shared" si="7"/>
        <v>0</v>
      </c>
      <c r="I74" s="707"/>
      <c r="J74" s="223"/>
      <c r="K74" s="720"/>
      <c r="L74" s="221">
        <f t="shared" si="8"/>
        <v>0</v>
      </c>
      <c r="M74" s="720"/>
      <c r="N74" s="223"/>
      <c r="O74" s="720"/>
      <c r="P74" s="224">
        <f t="shared" si="6"/>
        <v>0</v>
      </c>
      <c r="Q74" s="43"/>
    </row>
    <row r="75" spans="1:17" ht="20.100000000000001" customHeight="1" x14ac:dyDescent="0.25">
      <c r="A75" s="691">
        <f t="shared" si="2"/>
        <v>73</v>
      </c>
      <c r="B75" s="33" t="s">
        <v>261</v>
      </c>
      <c r="C75" s="36">
        <v>3155</v>
      </c>
      <c r="D75" s="718"/>
      <c r="E75" s="720"/>
      <c r="F75" s="227"/>
      <c r="G75" s="707"/>
      <c r="H75" s="220">
        <f t="shared" si="7"/>
        <v>0</v>
      </c>
      <c r="I75" s="707"/>
      <c r="J75" s="223"/>
      <c r="K75" s="720"/>
      <c r="L75" s="221">
        <f t="shared" si="8"/>
        <v>0</v>
      </c>
      <c r="M75" s="720"/>
      <c r="N75" s="223"/>
      <c r="O75" s="720"/>
      <c r="P75" s="224">
        <f t="shared" si="6"/>
        <v>0</v>
      </c>
      <c r="Q75" s="43"/>
    </row>
    <row r="76" spans="1:17" ht="20.100000000000001" customHeight="1" x14ac:dyDescent="0.25">
      <c r="A76" s="691">
        <f t="shared" si="2"/>
        <v>74</v>
      </c>
      <c r="B76" s="33" t="s">
        <v>262</v>
      </c>
      <c r="C76" s="36">
        <v>3156</v>
      </c>
      <c r="D76" s="718"/>
      <c r="E76" s="720"/>
      <c r="F76" s="227"/>
      <c r="G76" s="707"/>
      <c r="H76" s="220">
        <f t="shared" si="7"/>
        <v>0</v>
      </c>
      <c r="I76" s="707"/>
      <c r="J76" s="223"/>
      <c r="K76" s="720"/>
      <c r="L76" s="221">
        <f t="shared" si="8"/>
        <v>0</v>
      </c>
      <c r="M76" s="720"/>
      <c r="N76" s="223"/>
      <c r="O76" s="720"/>
      <c r="P76" s="224">
        <f t="shared" si="6"/>
        <v>0</v>
      </c>
      <c r="Q76" s="43"/>
    </row>
    <row r="77" spans="1:17" ht="20.100000000000001" customHeight="1" x14ac:dyDescent="0.25">
      <c r="A77" s="691">
        <f t="shared" si="2"/>
        <v>75</v>
      </c>
      <c r="B77" s="33" t="s">
        <v>207</v>
      </c>
      <c r="C77" s="36">
        <v>8019</v>
      </c>
      <c r="D77" s="718"/>
      <c r="E77" s="720"/>
      <c r="F77" s="223"/>
      <c r="G77" s="707"/>
      <c r="H77" s="220">
        <f t="shared" si="7"/>
        <v>0</v>
      </c>
      <c r="I77" s="707"/>
      <c r="J77" s="223"/>
      <c r="K77" s="720"/>
      <c r="L77" s="221">
        <f t="shared" si="8"/>
        <v>0</v>
      </c>
      <c r="M77" s="720"/>
      <c r="N77" s="223"/>
      <c r="O77" s="720"/>
      <c r="P77" s="224">
        <f t="shared" si="6"/>
        <v>0</v>
      </c>
      <c r="Q77" s="43"/>
    </row>
    <row r="78" spans="1:17" ht="20.100000000000001" customHeight="1" x14ac:dyDescent="0.25">
      <c r="A78" s="691">
        <f t="shared" si="2"/>
        <v>76</v>
      </c>
      <c r="B78" s="33" t="s">
        <v>308</v>
      </c>
      <c r="C78" s="36"/>
      <c r="D78" s="301"/>
      <c r="E78" s="227">
        <f>'Anlage 1'!C19</f>
        <v>0</v>
      </c>
      <c r="F78" s="227">
        <f>'Anlage 1'!D19</f>
        <v>0</v>
      </c>
      <c r="G78" s="227">
        <f>'Anlage 1'!E19</f>
        <v>0</v>
      </c>
      <c r="H78" s="227">
        <f>'Anlage 1'!F19</f>
        <v>0</v>
      </c>
      <c r="I78" s="227">
        <f>'Anlage 1'!G19</f>
        <v>0</v>
      </c>
      <c r="J78" s="227">
        <f>'Anlage 1'!H19</f>
        <v>0</v>
      </c>
      <c r="K78" s="227">
        <f>'Anlage 1'!I19</f>
        <v>0</v>
      </c>
      <c r="L78" s="227">
        <f>'Anlage 1'!J19</f>
        <v>0</v>
      </c>
      <c r="M78" s="227">
        <f>'Anlage 1'!K19</f>
        <v>0</v>
      </c>
      <c r="N78" s="227">
        <f>'Anlage 1'!L19</f>
        <v>0</v>
      </c>
      <c r="O78" s="227">
        <f>'Anlage 1'!M19</f>
        <v>0</v>
      </c>
      <c r="P78" s="693">
        <f>'Anlage 1'!N19</f>
        <v>0</v>
      </c>
      <c r="Q78" s="43"/>
    </row>
    <row r="79" spans="1:17" ht="20.100000000000001" customHeight="1" x14ac:dyDescent="0.25">
      <c r="A79" s="691">
        <f t="shared" si="2"/>
        <v>77</v>
      </c>
      <c r="B79" s="52" t="s">
        <v>212</v>
      </c>
      <c r="C79" s="36" t="s">
        <v>408</v>
      </c>
      <c r="D79" s="36" t="s">
        <v>409</v>
      </c>
      <c r="E79" s="141" t="s">
        <v>50</v>
      </c>
      <c r="F79" s="141" t="s">
        <v>51</v>
      </c>
      <c r="G79" s="36" t="s">
        <v>52</v>
      </c>
      <c r="H79" s="49" t="s">
        <v>53</v>
      </c>
      <c r="I79" s="141" t="s">
        <v>50</v>
      </c>
      <c r="J79" s="141" t="s">
        <v>51</v>
      </c>
      <c r="K79" s="36" t="s">
        <v>52</v>
      </c>
      <c r="L79" s="50" t="s">
        <v>53</v>
      </c>
      <c r="M79" s="141" t="s">
        <v>50</v>
      </c>
      <c r="N79" s="141" t="s">
        <v>51</v>
      </c>
      <c r="O79" s="36" t="s">
        <v>52</v>
      </c>
      <c r="P79" s="51" t="s">
        <v>53</v>
      </c>
      <c r="Q79" s="43"/>
    </row>
    <row r="80" spans="1:17" ht="20.100000000000001" customHeight="1" x14ac:dyDescent="0.25">
      <c r="A80" s="691">
        <f t="shared" si="2"/>
        <v>78</v>
      </c>
      <c r="B80" s="33" t="s">
        <v>263</v>
      </c>
      <c r="C80" s="36">
        <v>4200</v>
      </c>
      <c r="D80" s="718"/>
      <c r="E80" s="707"/>
      <c r="F80" s="707"/>
      <c r="G80" s="707"/>
      <c r="H80" s="220">
        <f>E80*G80</f>
        <v>0</v>
      </c>
      <c r="I80" s="707"/>
      <c r="J80" s="707"/>
      <c r="K80" s="707"/>
      <c r="L80" s="221">
        <f>I80*K80</f>
        <v>0</v>
      </c>
      <c r="M80" s="707"/>
      <c r="N80" s="707"/>
      <c r="O80" s="707"/>
      <c r="P80" s="222">
        <f>M80*O80</f>
        <v>0</v>
      </c>
      <c r="Q80" s="43"/>
    </row>
    <row r="81" spans="1:17" ht="20.100000000000001" customHeight="1" x14ac:dyDescent="0.25">
      <c r="A81" s="691">
        <f t="shared" si="2"/>
        <v>79</v>
      </c>
      <c r="B81" s="33" t="s">
        <v>264</v>
      </c>
      <c r="C81" s="36">
        <v>4201</v>
      </c>
      <c r="D81" s="718"/>
      <c r="E81" s="707"/>
      <c r="F81" s="707"/>
      <c r="G81" s="707"/>
      <c r="H81" s="220">
        <f t="shared" ref="H81:H88" si="9">E81*G81</f>
        <v>0</v>
      </c>
      <c r="I81" s="707"/>
      <c r="J81" s="707"/>
      <c r="K81" s="707"/>
      <c r="L81" s="221">
        <f t="shared" ref="L81:L88" si="10">I81*K81</f>
        <v>0</v>
      </c>
      <c r="M81" s="707"/>
      <c r="N81" s="707"/>
      <c r="O81" s="707"/>
      <c r="P81" s="222">
        <f t="shared" ref="P81:P88" si="11">M81*O81</f>
        <v>0</v>
      </c>
      <c r="Q81" s="43"/>
    </row>
    <row r="82" spans="1:17" ht="20.100000000000001" customHeight="1" x14ac:dyDescent="0.25">
      <c r="A82" s="691">
        <f t="shared" ref="A82:A120" si="12">A81+1</f>
        <v>80</v>
      </c>
      <c r="B82" s="33" t="s">
        <v>265</v>
      </c>
      <c r="C82" s="36">
        <v>4202</v>
      </c>
      <c r="D82" s="718"/>
      <c r="E82" s="707"/>
      <c r="F82" s="707"/>
      <c r="G82" s="707"/>
      <c r="H82" s="220">
        <f t="shared" si="9"/>
        <v>0</v>
      </c>
      <c r="I82" s="707"/>
      <c r="J82" s="707"/>
      <c r="K82" s="707"/>
      <c r="L82" s="221">
        <f t="shared" si="10"/>
        <v>0</v>
      </c>
      <c r="M82" s="707"/>
      <c r="N82" s="707"/>
      <c r="O82" s="707"/>
      <c r="P82" s="222">
        <f t="shared" si="11"/>
        <v>0</v>
      </c>
      <c r="Q82" s="43"/>
    </row>
    <row r="83" spans="1:17" ht="20.100000000000001" customHeight="1" x14ac:dyDescent="0.25">
      <c r="A83" s="691">
        <f t="shared" si="12"/>
        <v>81</v>
      </c>
      <c r="B83" s="33" t="s">
        <v>266</v>
      </c>
      <c r="C83" s="36">
        <v>4203</v>
      </c>
      <c r="D83" s="718"/>
      <c r="E83" s="707"/>
      <c r="F83" s="707"/>
      <c r="G83" s="707"/>
      <c r="H83" s="220">
        <f t="shared" si="9"/>
        <v>0</v>
      </c>
      <c r="I83" s="707"/>
      <c r="J83" s="707"/>
      <c r="K83" s="707"/>
      <c r="L83" s="221">
        <f t="shared" si="10"/>
        <v>0</v>
      </c>
      <c r="M83" s="707"/>
      <c r="N83" s="707"/>
      <c r="O83" s="707"/>
      <c r="P83" s="222">
        <f t="shared" si="11"/>
        <v>0</v>
      </c>
      <c r="Q83" s="43"/>
    </row>
    <row r="84" spans="1:17" ht="20.100000000000001" customHeight="1" x14ac:dyDescent="0.25">
      <c r="A84" s="691">
        <f t="shared" si="12"/>
        <v>82</v>
      </c>
      <c r="B84" s="33" t="s">
        <v>267</v>
      </c>
      <c r="C84" s="36">
        <v>4204</v>
      </c>
      <c r="D84" s="718"/>
      <c r="E84" s="707"/>
      <c r="F84" s="707"/>
      <c r="G84" s="707"/>
      <c r="H84" s="220">
        <f t="shared" si="9"/>
        <v>0</v>
      </c>
      <c r="I84" s="707"/>
      <c r="J84" s="707"/>
      <c r="K84" s="707"/>
      <c r="L84" s="221">
        <f t="shared" si="10"/>
        <v>0</v>
      </c>
      <c r="M84" s="707"/>
      <c r="N84" s="707"/>
      <c r="O84" s="707"/>
      <c r="P84" s="222">
        <f t="shared" si="11"/>
        <v>0</v>
      </c>
      <c r="Q84" s="43"/>
    </row>
    <row r="85" spans="1:17" ht="20.100000000000001" customHeight="1" x14ac:dyDescent="0.25">
      <c r="A85" s="691">
        <f t="shared" si="12"/>
        <v>83</v>
      </c>
      <c r="B85" s="33" t="s">
        <v>268</v>
      </c>
      <c r="C85" s="36">
        <v>4205</v>
      </c>
      <c r="D85" s="718"/>
      <c r="E85" s="707"/>
      <c r="F85" s="707"/>
      <c r="G85" s="707"/>
      <c r="H85" s="220">
        <f t="shared" si="9"/>
        <v>0</v>
      </c>
      <c r="I85" s="707"/>
      <c r="J85" s="707"/>
      <c r="K85" s="707"/>
      <c r="L85" s="221">
        <f t="shared" si="10"/>
        <v>0</v>
      </c>
      <c r="M85" s="707"/>
      <c r="N85" s="707"/>
      <c r="O85" s="707"/>
      <c r="P85" s="222">
        <f t="shared" si="11"/>
        <v>0</v>
      </c>
      <c r="Q85" s="43"/>
    </row>
    <row r="86" spans="1:17" ht="20.100000000000001" customHeight="1" x14ac:dyDescent="0.25">
      <c r="A86" s="691">
        <f t="shared" si="12"/>
        <v>84</v>
      </c>
      <c r="B86" s="33" t="s">
        <v>269</v>
      </c>
      <c r="C86" s="36">
        <v>4206</v>
      </c>
      <c r="D86" s="718"/>
      <c r="E86" s="707"/>
      <c r="F86" s="707"/>
      <c r="G86" s="707"/>
      <c r="H86" s="220">
        <f t="shared" si="9"/>
        <v>0</v>
      </c>
      <c r="I86" s="707"/>
      <c r="J86" s="707"/>
      <c r="K86" s="707"/>
      <c r="L86" s="221">
        <f t="shared" si="10"/>
        <v>0</v>
      </c>
      <c r="M86" s="707"/>
      <c r="N86" s="707"/>
      <c r="O86" s="707"/>
      <c r="P86" s="222">
        <f t="shared" si="11"/>
        <v>0</v>
      </c>
      <c r="Q86" s="43"/>
    </row>
    <row r="87" spans="1:17" ht="20.100000000000001" customHeight="1" x14ac:dyDescent="0.25">
      <c r="A87" s="691">
        <f t="shared" si="12"/>
        <v>85</v>
      </c>
      <c r="B87" s="33" t="s">
        <v>270</v>
      </c>
      <c r="C87" s="36">
        <v>4207</v>
      </c>
      <c r="D87" s="718"/>
      <c r="E87" s="707"/>
      <c r="F87" s="707"/>
      <c r="G87" s="707"/>
      <c r="H87" s="220">
        <f t="shared" si="9"/>
        <v>0</v>
      </c>
      <c r="I87" s="707"/>
      <c r="J87" s="707"/>
      <c r="K87" s="707"/>
      <c r="L87" s="221">
        <f t="shared" si="10"/>
        <v>0</v>
      </c>
      <c r="M87" s="707"/>
      <c r="N87" s="707"/>
      <c r="O87" s="707"/>
      <c r="P87" s="222">
        <f t="shared" si="11"/>
        <v>0</v>
      </c>
      <c r="Q87" s="43"/>
    </row>
    <row r="88" spans="1:17" ht="20.100000000000001" customHeight="1" x14ac:dyDescent="0.25">
      <c r="A88" s="691">
        <f t="shared" si="12"/>
        <v>86</v>
      </c>
      <c r="B88" s="33" t="s">
        <v>271</v>
      </c>
      <c r="C88" s="36">
        <v>4208</v>
      </c>
      <c r="D88" s="718"/>
      <c r="E88" s="707"/>
      <c r="F88" s="707"/>
      <c r="G88" s="707"/>
      <c r="H88" s="220">
        <f t="shared" si="9"/>
        <v>0</v>
      </c>
      <c r="I88" s="707"/>
      <c r="J88" s="707"/>
      <c r="K88" s="707"/>
      <c r="L88" s="221">
        <f t="shared" si="10"/>
        <v>0</v>
      </c>
      <c r="M88" s="707"/>
      <c r="N88" s="707"/>
      <c r="O88" s="707"/>
      <c r="P88" s="222">
        <f t="shared" si="11"/>
        <v>0</v>
      </c>
      <c r="Q88" s="43"/>
    </row>
    <row r="89" spans="1:17" ht="20.100000000000001" customHeight="1" x14ac:dyDescent="0.25">
      <c r="A89" s="691">
        <f t="shared" si="12"/>
        <v>87</v>
      </c>
      <c r="B89" s="33" t="s">
        <v>308</v>
      </c>
      <c r="C89" s="36"/>
      <c r="D89" s="48"/>
      <c r="E89" s="220">
        <f>'Anlage 1'!C25</f>
        <v>0</v>
      </c>
      <c r="F89" s="220">
        <f>'Anlage 1'!D25</f>
        <v>0</v>
      </c>
      <c r="G89" s="220">
        <f>'Anlage 1'!E25</f>
        <v>0</v>
      </c>
      <c r="H89" s="220">
        <f>'Anlage 1'!F25</f>
        <v>0</v>
      </c>
      <c r="I89" s="220">
        <f>'Anlage 1'!G25</f>
        <v>0</v>
      </c>
      <c r="J89" s="220">
        <f>'Anlage 1'!H25</f>
        <v>0</v>
      </c>
      <c r="K89" s="220">
        <f>'Anlage 1'!I25</f>
        <v>0</v>
      </c>
      <c r="L89" s="220">
        <f>'Anlage 1'!J25</f>
        <v>0</v>
      </c>
      <c r="M89" s="220">
        <f>'Anlage 1'!K25</f>
        <v>0</v>
      </c>
      <c r="N89" s="220">
        <f>'Anlage 1'!L25</f>
        <v>0</v>
      </c>
      <c r="O89" s="220">
        <f>'Anlage 1'!M25</f>
        <v>0</v>
      </c>
      <c r="P89" s="692">
        <f>'Anlage 1'!N25</f>
        <v>0</v>
      </c>
      <c r="Q89" s="43"/>
    </row>
    <row r="90" spans="1:17" ht="20.100000000000001" customHeight="1" x14ac:dyDescent="0.25">
      <c r="A90" s="691">
        <f t="shared" si="12"/>
        <v>88</v>
      </c>
      <c r="B90" s="52" t="s">
        <v>213</v>
      </c>
      <c r="C90" s="36" t="s">
        <v>408</v>
      </c>
      <c r="D90" s="36" t="s">
        <v>409</v>
      </c>
      <c r="E90" s="141" t="s">
        <v>50</v>
      </c>
      <c r="F90" s="141" t="s">
        <v>444</v>
      </c>
      <c r="G90" s="36" t="s">
        <v>52</v>
      </c>
      <c r="H90" s="49" t="s">
        <v>53</v>
      </c>
      <c r="I90" s="141" t="s">
        <v>50</v>
      </c>
      <c r="J90" s="141" t="s">
        <v>444</v>
      </c>
      <c r="K90" s="36" t="s">
        <v>52</v>
      </c>
      <c r="L90" s="50" t="s">
        <v>53</v>
      </c>
      <c r="M90" s="141" t="s">
        <v>50</v>
      </c>
      <c r="N90" s="141" t="s">
        <v>444</v>
      </c>
      <c r="O90" s="36" t="s">
        <v>52</v>
      </c>
      <c r="P90" s="51" t="s">
        <v>53</v>
      </c>
      <c r="Q90" s="43"/>
    </row>
    <row r="91" spans="1:17" ht="20.100000000000001" customHeight="1" x14ac:dyDescent="0.25">
      <c r="A91" s="691">
        <f t="shared" si="12"/>
        <v>89</v>
      </c>
      <c r="B91" s="52" t="s">
        <v>286</v>
      </c>
      <c r="C91" s="36">
        <v>4220</v>
      </c>
      <c r="D91" s="721"/>
      <c r="E91" s="707"/>
      <c r="F91" s="707"/>
      <c r="G91" s="707"/>
      <c r="H91" s="225">
        <f>E91*G91</f>
        <v>0</v>
      </c>
      <c r="I91" s="707"/>
      <c r="J91" s="707"/>
      <c r="K91" s="707"/>
      <c r="L91" s="226">
        <f>I91*K91</f>
        <v>0</v>
      </c>
      <c r="M91" s="707"/>
      <c r="N91" s="707"/>
      <c r="O91" s="707"/>
      <c r="P91" s="224">
        <f>M91*O91</f>
        <v>0</v>
      </c>
      <c r="Q91" s="43"/>
    </row>
    <row r="92" spans="1:17" ht="20.100000000000001" customHeight="1" x14ac:dyDescent="0.25">
      <c r="A92" s="691">
        <f t="shared" si="12"/>
        <v>90</v>
      </c>
      <c r="B92" s="52" t="s">
        <v>287</v>
      </c>
      <c r="C92" s="36">
        <v>4221</v>
      </c>
      <c r="D92" s="721"/>
      <c r="E92" s="707"/>
      <c r="F92" s="707"/>
      <c r="G92" s="707"/>
      <c r="H92" s="225">
        <f t="shared" ref="H92:H109" si="13">E92*G92</f>
        <v>0</v>
      </c>
      <c r="I92" s="707"/>
      <c r="J92" s="707"/>
      <c r="K92" s="707"/>
      <c r="L92" s="226">
        <f t="shared" ref="L92:L109" si="14">I92*K92</f>
        <v>0</v>
      </c>
      <c r="M92" s="707"/>
      <c r="N92" s="707"/>
      <c r="O92" s="707"/>
      <c r="P92" s="224">
        <f t="shared" ref="P92:P109" si="15">M92*O92</f>
        <v>0</v>
      </c>
      <c r="Q92" s="43"/>
    </row>
    <row r="93" spans="1:17" ht="20.100000000000001" customHeight="1" x14ac:dyDescent="0.25">
      <c r="A93" s="691">
        <f t="shared" si="12"/>
        <v>91</v>
      </c>
      <c r="B93" s="52" t="s">
        <v>288</v>
      </c>
      <c r="C93" s="36">
        <v>4222</v>
      </c>
      <c r="D93" s="721"/>
      <c r="E93" s="707"/>
      <c r="F93" s="707"/>
      <c r="G93" s="707"/>
      <c r="H93" s="225">
        <f t="shared" si="13"/>
        <v>0</v>
      </c>
      <c r="I93" s="707"/>
      <c r="J93" s="707"/>
      <c r="K93" s="707"/>
      <c r="L93" s="226">
        <f t="shared" si="14"/>
        <v>0</v>
      </c>
      <c r="M93" s="707"/>
      <c r="N93" s="707"/>
      <c r="O93" s="707"/>
      <c r="P93" s="224">
        <f t="shared" si="15"/>
        <v>0</v>
      </c>
      <c r="Q93" s="43"/>
    </row>
    <row r="94" spans="1:17" ht="20.100000000000001" customHeight="1" x14ac:dyDescent="0.25">
      <c r="A94" s="691">
        <f t="shared" si="12"/>
        <v>92</v>
      </c>
      <c r="B94" s="52" t="s">
        <v>289</v>
      </c>
      <c r="C94" s="36">
        <v>4223</v>
      </c>
      <c r="D94" s="721"/>
      <c r="E94" s="707"/>
      <c r="F94" s="707"/>
      <c r="G94" s="707"/>
      <c r="H94" s="225">
        <f t="shared" si="13"/>
        <v>0</v>
      </c>
      <c r="I94" s="707"/>
      <c r="J94" s="707"/>
      <c r="K94" s="707"/>
      <c r="L94" s="226">
        <f t="shared" si="14"/>
        <v>0</v>
      </c>
      <c r="M94" s="707"/>
      <c r="N94" s="707"/>
      <c r="O94" s="707"/>
      <c r="P94" s="224">
        <f t="shared" si="15"/>
        <v>0</v>
      </c>
      <c r="Q94" s="43"/>
    </row>
    <row r="95" spans="1:17" ht="20.100000000000001" customHeight="1" x14ac:dyDescent="0.25">
      <c r="A95" s="691">
        <f t="shared" si="12"/>
        <v>93</v>
      </c>
      <c r="B95" s="52" t="s">
        <v>290</v>
      </c>
      <c r="C95" s="36">
        <v>4224</v>
      </c>
      <c r="D95" s="721"/>
      <c r="E95" s="707"/>
      <c r="F95" s="707"/>
      <c r="G95" s="707"/>
      <c r="H95" s="225">
        <f t="shared" si="13"/>
        <v>0</v>
      </c>
      <c r="I95" s="707"/>
      <c r="J95" s="707"/>
      <c r="K95" s="707"/>
      <c r="L95" s="226">
        <f t="shared" si="14"/>
        <v>0</v>
      </c>
      <c r="M95" s="707"/>
      <c r="N95" s="707"/>
      <c r="O95" s="707"/>
      <c r="P95" s="224">
        <f t="shared" si="15"/>
        <v>0</v>
      </c>
      <c r="Q95" s="43"/>
    </row>
    <row r="96" spans="1:17" ht="20.100000000000001" customHeight="1" x14ac:dyDescent="0.25">
      <c r="A96" s="691">
        <f t="shared" si="12"/>
        <v>94</v>
      </c>
      <c r="B96" s="52" t="s">
        <v>291</v>
      </c>
      <c r="C96" s="36">
        <v>4227</v>
      </c>
      <c r="D96" s="721"/>
      <c r="E96" s="707"/>
      <c r="F96" s="707"/>
      <c r="G96" s="707"/>
      <c r="H96" s="225">
        <f t="shared" si="13"/>
        <v>0</v>
      </c>
      <c r="I96" s="707"/>
      <c r="J96" s="707"/>
      <c r="K96" s="707"/>
      <c r="L96" s="226">
        <f t="shared" si="14"/>
        <v>0</v>
      </c>
      <c r="M96" s="707"/>
      <c r="N96" s="707"/>
      <c r="O96" s="707"/>
      <c r="P96" s="224">
        <f t="shared" si="15"/>
        <v>0</v>
      </c>
      <c r="Q96" s="43"/>
    </row>
    <row r="97" spans="1:17" ht="20.100000000000001" customHeight="1" x14ac:dyDescent="0.25">
      <c r="A97" s="691">
        <f t="shared" si="12"/>
        <v>95</v>
      </c>
      <c r="B97" s="52" t="s">
        <v>292</v>
      </c>
      <c r="C97" s="36">
        <v>4230</v>
      </c>
      <c r="D97" s="721"/>
      <c r="E97" s="707"/>
      <c r="F97" s="707"/>
      <c r="G97" s="707"/>
      <c r="H97" s="225">
        <f t="shared" si="13"/>
        <v>0</v>
      </c>
      <c r="I97" s="707"/>
      <c r="J97" s="707"/>
      <c r="K97" s="707"/>
      <c r="L97" s="226">
        <f t="shared" si="14"/>
        <v>0</v>
      </c>
      <c r="M97" s="707"/>
      <c r="N97" s="707"/>
      <c r="O97" s="707"/>
      <c r="P97" s="224">
        <f t="shared" si="15"/>
        <v>0</v>
      </c>
      <c r="Q97" s="43"/>
    </row>
    <row r="98" spans="1:17" ht="20.100000000000001" customHeight="1" x14ac:dyDescent="0.25">
      <c r="A98" s="691">
        <f t="shared" si="12"/>
        <v>96</v>
      </c>
      <c r="B98" s="52" t="s">
        <v>293</v>
      </c>
      <c r="C98" s="36">
        <v>4231</v>
      </c>
      <c r="D98" s="721"/>
      <c r="E98" s="707"/>
      <c r="F98" s="707"/>
      <c r="G98" s="707"/>
      <c r="H98" s="225">
        <f t="shared" si="13"/>
        <v>0</v>
      </c>
      <c r="I98" s="707"/>
      <c r="J98" s="707"/>
      <c r="K98" s="707"/>
      <c r="L98" s="226">
        <f t="shared" si="14"/>
        <v>0</v>
      </c>
      <c r="M98" s="707"/>
      <c r="N98" s="707"/>
      <c r="O98" s="707"/>
      <c r="P98" s="224">
        <f t="shared" si="15"/>
        <v>0</v>
      </c>
      <c r="Q98" s="43"/>
    </row>
    <row r="99" spans="1:17" ht="20.100000000000001" customHeight="1" x14ac:dyDescent="0.25">
      <c r="A99" s="691">
        <f t="shared" si="12"/>
        <v>97</v>
      </c>
      <c r="B99" s="52" t="s">
        <v>294</v>
      </c>
      <c r="C99" s="36">
        <v>4232</v>
      </c>
      <c r="D99" s="721"/>
      <c r="E99" s="707"/>
      <c r="F99" s="707"/>
      <c r="G99" s="707"/>
      <c r="H99" s="225">
        <f t="shared" si="13"/>
        <v>0</v>
      </c>
      <c r="I99" s="707"/>
      <c r="J99" s="707"/>
      <c r="K99" s="707"/>
      <c r="L99" s="226">
        <f t="shared" si="14"/>
        <v>0</v>
      </c>
      <c r="M99" s="707"/>
      <c r="N99" s="707"/>
      <c r="O99" s="707"/>
      <c r="P99" s="224">
        <f t="shared" si="15"/>
        <v>0</v>
      </c>
      <c r="Q99" s="43"/>
    </row>
    <row r="100" spans="1:17" ht="20.100000000000001" customHeight="1" x14ac:dyDescent="0.25">
      <c r="A100" s="691">
        <f t="shared" si="12"/>
        <v>98</v>
      </c>
      <c r="B100" s="52" t="s">
        <v>295</v>
      </c>
      <c r="C100" s="36">
        <v>4233</v>
      </c>
      <c r="D100" s="721"/>
      <c r="E100" s="707"/>
      <c r="F100" s="707"/>
      <c r="G100" s="707"/>
      <c r="H100" s="225">
        <f t="shared" si="13"/>
        <v>0</v>
      </c>
      <c r="I100" s="707"/>
      <c r="J100" s="707"/>
      <c r="K100" s="707"/>
      <c r="L100" s="226">
        <f t="shared" si="14"/>
        <v>0</v>
      </c>
      <c r="M100" s="707"/>
      <c r="N100" s="707"/>
      <c r="O100" s="707"/>
      <c r="P100" s="224">
        <f t="shared" si="15"/>
        <v>0</v>
      </c>
      <c r="Q100" s="43"/>
    </row>
    <row r="101" spans="1:17" ht="20.100000000000001" customHeight="1" x14ac:dyDescent="0.25">
      <c r="A101" s="691">
        <f t="shared" si="12"/>
        <v>99</v>
      </c>
      <c r="B101" s="52" t="s">
        <v>296</v>
      </c>
      <c r="C101" s="36">
        <v>4237</v>
      </c>
      <c r="D101" s="721"/>
      <c r="E101" s="707"/>
      <c r="F101" s="707"/>
      <c r="G101" s="707"/>
      <c r="H101" s="225">
        <f t="shared" si="13"/>
        <v>0</v>
      </c>
      <c r="I101" s="707"/>
      <c r="J101" s="707"/>
      <c r="K101" s="707"/>
      <c r="L101" s="226">
        <f t="shared" si="14"/>
        <v>0</v>
      </c>
      <c r="M101" s="707"/>
      <c r="N101" s="707"/>
      <c r="O101" s="707"/>
      <c r="P101" s="224">
        <f t="shared" si="15"/>
        <v>0</v>
      </c>
      <c r="Q101" s="43"/>
    </row>
    <row r="102" spans="1:17" ht="20.100000000000001" customHeight="1" x14ac:dyDescent="0.25">
      <c r="A102" s="691">
        <f t="shared" si="12"/>
        <v>100</v>
      </c>
      <c r="B102" s="52" t="s">
        <v>297</v>
      </c>
      <c r="C102" s="36">
        <v>4238</v>
      </c>
      <c r="D102" s="721"/>
      <c r="E102" s="707"/>
      <c r="F102" s="707"/>
      <c r="G102" s="707"/>
      <c r="H102" s="225">
        <f t="shared" si="13"/>
        <v>0</v>
      </c>
      <c r="I102" s="707"/>
      <c r="J102" s="707"/>
      <c r="K102" s="707"/>
      <c r="L102" s="226">
        <f t="shared" si="14"/>
        <v>0</v>
      </c>
      <c r="M102" s="707"/>
      <c r="N102" s="707"/>
      <c r="O102" s="707"/>
      <c r="P102" s="224">
        <f t="shared" si="15"/>
        <v>0</v>
      </c>
      <c r="Q102" s="43"/>
    </row>
    <row r="103" spans="1:17" ht="20.100000000000001" customHeight="1" x14ac:dyDescent="0.25">
      <c r="A103" s="691">
        <f t="shared" si="12"/>
        <v>101</v>
      </c>
      <c r="B103" s="52" t="s">
        <v>447</v>
      </c>
      <c r="C103" s="36">
        <v>4240</v>
      </c>
      <c r="D103" s="721"/>
      <c r="E103" s="707"/>
      <c r="F103" s="707"/>
      <c r="G103" s="707"/>
      <c r="H103" s="225">
        <f t="shared" si="13"/>
        <v>0</v>
      </c>
      <c r="I103" s="707"/>
      <c r="J103" s="707"/>
      <c r="K103" s="707"/>
      <c r="L103" s="226">
        <f t="shared" si="14"/>
        <v>0</v>
      </c>
      <c r="M103" s="707"/>
      <c r="N103" s="707"/>
      <c r="O103" s="707"/>
      <c r="P103" s="224">
        <f t="shared" si="15"/>
        <v>0</v>
      </c>
      <c r="Q103" s="43"/>
    </row>
    <row r="104" spans="1:17" ht="20.100000000000001" customHeight="1" x14ac:dyDescent="0.25">
      <c r="A104" s="691">
        <f t="shared" si="12"/>
        <v>102</v>
      </c>
      <c r="B104" s="52" t="s">
        <v>298</v>
      </c>
      <c r="C104" s="36">
        <v>4242</v>
      </c>
      <c r="D104" s="721"/>
      <c r="E104" s="707"/>
      <c r="F104" s="707"/>
      <c r="G104" s="707"/>
      <c r="H104" s="225">
        <f t="shared" si="13"/>
        <v>0</v>
      </c>
      <c r="I104" s="707"/>
      <c r="J104" s="707"/>
      <c r="K104" s="707"/>
      <c r="L104" s="226">
        <f t="shared" si="14"/>
        <v>0</v>
      </c>
      <c r="M104" s="707"/>
      <c r="N104" s="707"/>
      <c r="O104" s="707"/>
      <c r="P104" s="224">
        <f t="shared" si="15"/>
        <v>0</v>
      </c>
      <c r="Q104" s="43"/>
    </row>
    <row r="105" spans="1:17" ht="20.100000000000001" customHeight="1" x14ac:dyDescent="0.25">
      <c r="A105" s="691">
        <f t="shared" si="12"/>
        <v>103</v>
      </c>
      <c r="B105" s="52" t="s">
        <v>299</v>
      </c>
      <c r="C105" s="36">
        <v>4250</v>
      </c>
      <c r="D105" s="721"/>
      <c r="E105" s="707"/>
      <c r="F105" s="707"/>
      <c r="G105" s="707"/>
      <c r="H105" s="225">
        <f t="shared" si="13"/>
        <v>0</v>
      </c>
      <c r="I105" s="707"/>
      <c r="J105" s="707"/>
      <c r="K105" s="707"/>
      <c r="L105" s="226">
        <f t="shared" si="14"/>
        <v>0</v>
      </c>
      <c r="M105" s="707"/>
      <c r="N105" s="707"/>
      <c r="O105" s="707"/>
      <c r="P105" s="224">
        <f t="shared" si="15"/>
        <v>0</v>
      </c>
      <c r="Q105" s="43"/>
    </row>
    <row r="106" spans="1:17" ht="20.100000000000001" customHeight="1" x14ac:dyDescent="0.25">
      <c r="A106" s="691">
        <f t="shared" si="12"/>
        <v>104</v>
      </c>
      <c r="B106" s="33" t="s">
        <v>300</v>
      </c>
      <c r="C106" s="36">
        <v>4252</v>
      </c>
      <c r="D106" s="721"/>
      <c r="E106" s="707"/>
      <c r="F106" s="707"/>
      <c r="G106" s="707"/>
      <c r="H106" s="225">
        <f t="shared" si="13"/>
        <v>0</v>
      </c>
      <c r="I106" s="707"/>
      <c r="J106" s="707"/>
      <c r="K106" s="707"/>
      <c r="L106" s="226">
        <f t="shared" si="14"/>
        <v>0</v>
      </c>
      <c r="M106" s="707"/>
      <c r="N106" s="707"/>
      <c r="O106" s="707"/>
      <c r="P106" s="224">
        <f t="shared" si="15"/>
        <v>0</v>
      </c>
      <c r="Q106" s="43"/>
    </row>
    <row r="107" spans="1:17" ht="20.100000000000001" customHeight="1" x14ac:dyDescent="0.25">
      <c r="A107" s="691">
        <f t="shared" si="12"/>
        <v>105</v>
      </c>
      <c r="B107" s="33" t="s">
        <v>301</v>
      </c>
      <c r="C107" s="36">
        <v>4255</v>
      </c>
      <c r="D107" s="721"/>
      <c r="E107" s="707"/>
      <c r="F107" s="707"/>
      <c r="G107" s="707"/>
      <c r="H107" s="225">
        <f t="shared" si="13"/>
        <v>0</v>
      </c>
      <c r="I107" s="707"/>
      <c r="J107" s="707"/>
      <c r="K107" s="707"/>
      <c r="L107" s="226">
        <f t="shared" si="14"/>
        <v>0</v>
      </c>
      <c r="M107" s="707"/>
      <c r="N107" s="707"/>
      <c r="O107" s="707"/>
      <c r="P107" s="224">
        <f t="shared" si="15"/>
        <v>0</v>
      </c>
      <c r="Q107" s="43"/>
    </row>
    <row r="108" spans="1:17" ht="20.100000000000001" customHeight="1" x14ac:dyDescent="0.25">
      <c r="A108" s="691">
        <f t="shared" si="12"/>
        <v>106</v>
      </c>
      <c r="B108" s="33" t="s">
        <v>302</v>
      </c>
      <c r="C108" s="36">
        <v>4260</v>
      </c>
      <c r="D108" s="721"/>
      <c r="E108" s="707"/>
      <c r="F108" s="707"/>
      <c r="G108" s="707"/>
      <c r="H108" s="225">
        <f t="shared" si="13"/>
        <v>0</v>
      </c>
      <c r="I108" s="707"/>
      <c r="J108" s="707"/>
      <c r="K108" s="707"/>
      <c r="L108" s="226">
        <f t="shared" si="14"/>
        <v>0</v>
      </c>
      <c r="M108" s="707"/>
      <c r="N108" s="707"/>
      <c r="O108" s="707"/>
      <c r="P108" s="224">
        <f t="shared" si="15"/>
        <v>0</v>
      </c>
      <c r="Q108" s="43"/>
    </row>
    <row r="109" spans="1:17" ht="20.100000000000001" customHeight="1" x14ac:dyDescent="0.25">
      <c r="A109" s="691">
        <f t="shared" si="12"/>
        <v>107</v>
      </c>
      <c r="B109" s="33" t="s">
        <v>303</v>
      </c>
      <c r="C109" s="36">
        <v>4267</v>
      </c>
      <c r="D109" s="721"/>
      <c r="E109" s="722"/>
      <c r="F109" s="722"/>
      <c r="G109" s="722"/>
      <c r="H109" s="225">
        <f t="shared" si="13"/>
        <v>0</v>
      </c>
      <c r="I109" s="707"/>
      <c r="J109" s="707"/>
      <c r="K109" s="707"/>
      <c r="L109" s="226">
        <f t="shared" si="14"/>
        <v>0</v>
      </c>
      <c r="M109" s="723"/>
      <c r="N109" s="707"/>
      <c r="O109" s="707"/>
      <c r="P109" s="224">
        <f t="shared" si="15"/>
        <v>0</v>
      </c>
      <c r="Q109" s="43"/>
    </row>
    <row r="110" spans="1:17" ht="20.100000000000001" customHeight="1" x14ac:dyDescent="0.25">
      <c r="A110" s="691">
        <f t="shared" si="12"/>
        <v>108</v>
      </c>
      <c r="B110" s="33" t="s">
        <v>308</v>
      </c>
      <c r="C110" s="36"/>
      <c r="D110" s="48"/>
      <c r="E110" s="220">
        <f>'Anlage 1'!C31</f>
        <v>0</v>
      </c>
      <c r="F110" s="220">
        <f>'Anlage 1'!D31</f>
        <v>0</v>
      </c>
      <c r="G110" s="220">
        <f>'Anlage 1'!E31</f>
        <v>0</v>
      </c>
      <c r="H110" s="220">
        <f>'Anlage 1'!F31</f>
        <v>0</v>
      </c>
      <c r="I110" s="220">
        <f>'Anlage 1'!G31</f>
        <v>0</v>
      </c>
      <c r="J110" s="220">
        <f>'Anlage 1'!H31</f>
        <v>0</v>
      </c>
      <c r="K110" s="220">
        <f>'Anlage 1'!I31</f>
        <v>0</v>
      </c>
      <c r="L110" s="220">
        <f>'Anlage 1'!J31</f>
        <v>0</v>
      </c>
      <c r="M110" s="220">
        <f>'Anlage 1'!K31</f>
        <v>0</v>
      </c>
      <c r="N110" s="220">
        <f>'Anlage 1'!L31</f>
        <v>0</v>
      </c>
      <c r="O110" s="220">
        <f>'Anlage 1'!M31</f>
        <v>0</v>
      </c>
      <c r="P110" s="692">
        <f>'Anlage 1'!N31</f>
        <v>0</v>
      </c>
      <c r="Q110" s="43"/>
    </row>
    <row r="111" spans="1:17" ht="20.100000000000001" customHeight="1" x14ac:dyDescent="0.25">
      <c r="A111" s="691">
        <f t="shared" si="12"/>
        <v>109</v>
      </c>
      <c r="B111" s="52" t="s">
        <v>214</v>
      </c>
      <c r="C111" s="36" t="s">
        <v>408</v>
      </c>
      <c r="D111" s="36" t="s">
        <v>409</v>
      </c>
      <c r="E111" s="141" t="s">
        <v>50</v>
      </c>
      <c r="F111" s="141" t="s">
        <v>51</v>
      </c>
      <c r="G111" s="36" t="s">
        <v>52</v>
      </c>
      <c r="H111" s="49" t="s">
        <v>53</v>
      </c>
      <c r="I111" s="141" t="s">
        <v>50</v>
      </c>
      <c r="J111" s="141" t="s">
        <v>51</v>
      </c>
      <c r="K111" s="36" t="s">
        <v>52</v>
      </c>
      <c r="L111" s="50" t="s">
        <v>53</v>
      </c>
      <c r="M111" s="141" t="s">
        <v>50</v>
      </c>
      <c r="N111" s="141" t="s">
        <v>51</v>
      </c>
      <c r="O111" s="36" t="s">
        <v>52</v>
      </c>
      <c r="P111" s="51" t="s">
        <v>53</v>
      </c>
      <c r="Q111" s="68"/>
    </row>
    <row r="112" spans="1:17" ht="20.100000000000001" customHeight="1" x14ac:dyDescent="0.25">
      <c r="A112" s="691">
        <f t="shared" si="12"/>
        <v>110</v>
      </c>
      <c r="B112" s="302" t="s">
        <v>273</v>
      </c>
      <c r="C112" s="163" t="s">
        <v>281</v>
      </c>
      <c r="D112" s="718"/>
      <c r="E112" s="707"/>
      <c r="F112" s="707"/>
      <c r="G112" s="707"/>
      <c r="H112" s="220">
        <f>E112*G112</f>
        <v>0</v>
      </c>
      <c r="I112" s="707"/>
      <c r="J112" s="707"/>
      <c r="K112" s="707"/>
      <c r="L112" s="221">
        <f>I112*K112</f>
        <v>0</v>
      </c>
      <c r="M112" s="707"/>
      <c r="N112" s="707"/>
      <c r="O112" s="707"/>
      <c r="P112" s="222">
        <f>M112*O112</f>
        <v>0</v>
      </c>
      <c r="Q112" s="43"/>
    </row>
    <row r="113" spans="1:17" ht="20.100000000000001" customHeight="1" x14ac:dyDescent="0.25">
      <c r="A113" s="691">
        <f t="shared" si="12"/>
        <v>111</v>
      </c>
      <c r="B113" s="302" t="s">
        <v>280</v>
      </c>
      <c r="C113" s="163" t="s">
        <v>282</v>
      </c>
      <c r="D113" s="718"/>
      <c r="E113" s="707"/>
      <c r="F113" s="707"/>
      <c r="G113" s="707"/>
      <c r="H113" s="220">
        <f t="shared" ref="H113:H116" si="16">E113*G113</f>
        <v>0</v>
      </c>
      <c r="I113" s="707"/>
      <c r="J113" s="707"/>
      <c r="K113" s="707"/>
      <c r="L113" s="221">
        <f t="shared" ref="L113:L117" si="17">I113*K113</f>
        <v>0</v>
      </c>
      <c r="M113" s="707"/>
      <c r="N113" s="707"/>
      <c r="O113" s="707"/>
      <c r="P113" s="222">
        <f t="shared" ref="P113:P116" si="18">M113*O113</f>
        <v>0</v>
      </c>
      <c r="Q113" s="43"/>
    </row>
    <row r="114" spans="1:17" ht="20.100000000000001" customHeight="1" x14ac:dyDescent="0.25">
      <c r="A114" s="691">
        <f t="shared" si="12"/>
        <v>112</v>
      </c>
      <c r="B114" s="302" t="s">
        <v>274</v>
      </c>
      <c r="C114" s="163" t="s">
        <v>283</v>
      </c>
      <c r="D114" s="718"/>
      <c r="E114" s="707"/>
      <c r="F114" s="707"/>
      <c r="G114" s="707"/>
      <c r="H114" s="220">
        <f t="shared" si="16"/>
        <v>0</v>
      </c>
      <c r="I114" s="707"/>
      <c r="J114" s="707"/>
      <c r="K114" s="707"/>
      <c r="L114" s="221">
        <f t="shared" si="17"/>
        <v>0</v>
      </c>
      <c r="M114" s="707"/>
      <c r="N114" s="707"/>
      <c r="O114" s="707"/>
      <c r="P114" s="222">
        <f t="shared" si="18"/>
        <v>0</v>
      </c>
      <c r="Q114" s="43"/>
    </row>
    <row r="115" spans="1:17" ht="20.100000000000001" customHeight="1" x14ac:dyDescent="0.25">
      <c r="A115" s="691">
        <f t="shared" si="12"/>
        <v>113</v>
      </c>
      <c r="B115" s="302" t="s">
        <v>275</v>
      </c>
      <c r="C115" s="163">
        <v>4289</v>
      </c>
      <c r="D115" s="718"/>
      <c r="E115" s="707"/>
      <c r="F115" s="707"/>
      <c r="G115" s="707"/>
      <c r="H115" s="220">
        <f t="shared" si="16"/>
        <v>0</v>
      </c>
      <c r="I115" s="707"/>
      <c r="J115" s="707"/>
      <c r="K115" s="707"/>
      <c r="L115" s="221">
        <f t="shared" si="17"/>
        <v>0</v>
      </c>
      <c r="M115" s="707"/>
      <c r="N115" s="707"/>
      <c r="O115" s="707"/>
      <c r="P115" s="222">
        <f t="shared" si="18"/>
        <v>0</v>
      </c>
      <c r="Q115" s="43"/>
    </row>
    <row r="116" spans="1:17" ht="20.100000000000001" customHeight="1" x14ac:dyDescent="0.25">
      <c r="A116" s="691">
        <f t="shared" si="12"/>
        <v>114</v>
      </c>
      <c r="B116" s="302" t="s">
        <v>276</v>
      </c>
      <c r="C116" s="163">
        <v>4291</v>
      </c>
      <c r="D116" s="718"/>
      <c r="E116" s="707"/>
      <c r="F116" s="707"/>
      <c r="G116" s="707"/>
      <c r="H116" s="220">
        <f t="shared" si="16"/>
        <v>0</v>
      </c>
      <c r="I116" s="707"/>
      <c r="J116" s="707"/>
      <c r="K116" s="707"/>
      <c r="L116" s="221">
        <f t="shared" si="17"/>
        <v>0</v>
      </c>
      <c r="M116" s="707"/>
      <c r="N116" s="707"/>
      <c r="O116" s="707"/>
      <c r="P116" s="222">
        <f t="shared" si="18"/>
        <v>0</v>
      </c>
      <c r="Q116" s="43"/>
    </row>
    <row r="117" spans="1:17" ht="20.100000000000001" customHeight="1" x14ac:dyDescent="0.25">
      <c r="A117" s="691">
        <f t="shared" si="12"/>
        <v>115</v>
      </c>
      <c r="B117" s="302" t="s">
        <v>277</v>
      </c>
      <c r="C117" s="163">
        <v>4295</v>
      </c>
      <c r="D117" s="718"/>
      <c r="E117" s="707"/>
      <c r="F117" s="707"/>
      <c r="G117" s="707"/>
      <c r="H117" s="220">
        <f>E117*G117</f>
        <v>0</v>
      </c>
      <c r="I117" s="707"/>
      <c r="J117" s="707"/>
      <c r="K117" s="707"/>
      <c r="L117" s="221">
        <f t="shared" si="17"/>
        <v>0</v>
      </c>
      <c r="M117" s="707"/>
      <c r="N117" s="707"/>
      <c r="O117" s="707"/>
      <c r="P117" s="222">
        <f>M117*O117</f>
        <v>0</v>
      </c>
      <c r="Q117" s="43"/>
    </row>
    <row r="118" spans="1:17" ht="20.100000000000001" customHeight="1" x14ac:dyDescent="0.25">
      <c r="A118" s="691">
        <f t="shared" si="12"/>
        <v>116</v>
      </c>
      <c r="B118" s="302" t="s">
        <v>278</v>
      </c>
      <c r="C118" s="163">
        <v>4297</v>
      </c>
      <c r="D118" s="718"/>
      <c r="E118" s="707"/>
      <c r="F118" s="707"/>
      <c r="G118" s="707"/>
      <c r="H118" s="220">
        <f>E118*G118</f>
        <v>0</v>
      </c>
      <c r="I118" s="707"/>
      <c r="J118" s="707"/>
      <c r="K118" s="707"/>
      <c r="L118" s="221">
        <f t="shared" ref="L118:L119" si="19">I118*K118</f>
        <v>0</v>
      </c>
      <c r="M118" s="707"/>
      <c r="N118" s="707"/>
      <c r="O118" s="707"/>
      <c r="P118" s="222">
        <f>M118*O118</f>
        <v>0</v>
      </c>
      <c r="Q118" s="43"/>
    </row>
    <row r="119" spans="1:17" ht="20.100000000000001" customHeight="1" x14ac:dyDescent="0.25">
      <c r="A119" s="691">
        <f t="shared" si="12"/>
        <v>117</v>
      </c>
      <c r="B119" s="302" t="s">
        <v>279</v>
      </c>
      <c r="C119" s="163">
        <v>4298</v>
      </c>
      <c r="D119" s="718"/>
      <c r="E119" s="707"/>
      <c r="F119" s="707"/>
      <c r="G119" s="707"/>
      <c r="H119" s="220">
        <f>E119*G119</f>
        <v>0</v>
      </c>
      <c r="I119" s="707"/>
      <c r="J119" s="707"/>
      <c r="K119" s="707"/>
      <c r="L119" s="221">
        <f t="shared" si="19"/>
        <v>0</v>
      </c>
      <c r="M119" s="707"/>
      <c r="N119" s="707"/>
      <c r="O119" s="707"/>
      <c r="P119" s="222">
        <f>M119*O119</f>
        <v>0</v>
      </c>
      <c r="Q119" s="43"/>
    </row>
    <row r="120" spans="1:17" ht="20.100000000000001" customHeight="1" x14ac:dyDescent="0.25">
      <c r="A120" s="691">
        <f t="shared" si="12"/>
        <v>118</v>
      </c>
      <c r="B120" s="33" t="s">
        <v>308</v>
      </c>
      <c r="C120" s="163"/>
      <c r="D120" s="301"/>
      <c r="E120" s="227">
        <f>'Anlage 1'!C37</f>
        <v>0</v>
      </c>
      <c r="F120" s="227">
        <f>'Anlage 1'!D37</f>
        <v>0</v>
      </c>
      <c r="G120" s="227">
        <f>'Anlage 1'!E37</f>
        <v>0</v>
      </c>
      <c r="H120" s="227">
        <f>'Anlage 1'!F37</f>
        <v>0</v>
      </c>
      <c r="I120" s="227">
        <f>'Anlage 1'!G37</f>
        <v>0</v>
      </c>
      <c r="J120" s="227">
        <f>'Anlage 1'!H37</f>
        <v>0</v>
      </c>
      <c r="K120" s="227">
        <f>'Anlage 1'!I37</f>
        <v>0</v>
      </c>
      <c r="L120" s="227">
        <f>'Anlage 1'!J37</f>
        <v>0</v>
      </c>
      <c r="M120" s="227">
        <f>'Anlage 1'!K37</f>
        <v>0</v>
      </c>
      <c r="N120" s="227">
        <f>'Anlage 1'!L37</f>
        <v>0</v>
      </c>
      <c r="O120" s="227">
        <f>'Anlage 1'!M37</f>
        <v>0</v>
      </c>
      <c r="P120" s="693">
        <f>'Anlage 1'!N37</f>
        <v>0</v>
      </c>
      <c r="Q120" s="43"/>
    </row>
    <row r="121" spans="1:17" ht="20.100000000000001" customHeight="1" x14ac:dyDescent="0.25">
      <c r="A121" s="691">
        <f t="shared" ref="A121:A125" si="20">A120+1</f>
        <v>119</v>
      </c>
      <c r="B121" s="52" t="s">
        <v>305</v>
      </c>
      <c r="C121" s="36" t="s">
        <v>408</v>
      </c>
      <c r="D121" s="36" t="s">
        <v>409</v>
      </c>
      <c r="E121" s="36" t="s">
        <v>148</v>
      </c>
      <c r="F121" s="36" t="s">
        <v>444</v>
      </c>
      <c r="G121" s="36" t="s">
        <v>52</v>
      </c>
      <c r="H121" s="49" t="s">
        <v>53</v>
      </c>
      <c r="I121" s="36" t="s">
        <v>148</v>
      </c>
      <c r="J121" s="36" t="s">
        <v>444</v>
      </c>
      <c r="K121" s="36" t="s">
        <v>52</v>
      </c>
      <c r="L121" s="50" t="s">
        <v>53</v>
      </c>
      <c r="M121" s="46" t="s">
        <v>148</v>
      </c>
      <c r="N121" s="36" t="s">
        <v>444</v>
      </c>
      <c r="O121" s="36" t="s">
        <v>52</v>
      </c>
      <c r="P121" s="51" t="s">
        <v>53</v>
      </c>
      <c r="Q121" s="68"/>
    </row>
    <row r="122" spans="1:17" ht="20.100000000000001" customHeight="1" x14ac:dyDescent="0.25">
      <c r="A122" s="691">
        <f t="shared" si="20"/>
        <v>120</v>
      </c>
      <c r="B122" s="33" t="s">
        <v>308</v>
      </c>
      <c r="C122" s="207"/>
      <c r="D122" s="208"/>
      <c r="E122" s="220">
        <f>'Anlage 1'!C43</f>
        <v>0</v>
      </c>
      <c r="F122" s="248"/>
      <c r="G122" s="220">
        <f>'Anlage 1'!E43</f>
        <v>0</v>
      </c>
      <c r="H122" s="220">
        <f>'Anlage 1'!F43</f>
        <v>0</v>
      </c>
      <c r="I122" s="220">
        <f>'Anlage 1'!G43</f>
        <v>0</v>
      </c>
      <c r="J122" s="248"/>
      <c r="K122" s="220">
        <f>'Anlage 1'!I43</f>
        <v>0</v>
      </c>
      <c r="L122" s="231">
        <f>'Anlage 1'!J43</f>
        <v>0</v>
      </c>
      <c r="M122" s="220">
        <f>'Anlage 1'!K43</f>
        <v>0</v>
      </c>
      <c r="N122" s="248"/>
      <c r="O122" s="220">
        <f>'Anlage 1'!M43</f>
        <v>0</v>
      </c>
      <c r="P122" s="222">
        <f>'Anlage 1'!N43</f>
        <v>0</v>
      </c>
      <c r="Q122" s="43"/>
    </row>
    <row r="123" spans="1:17" ht="20.100000000000001" customHeight="1" x14ac:dyDescent="0.25">
      <c r="A123" s="691">
        <f t="shared" si="20"/>
        <v>121</v>
      </c>
      <c r="B123" s="52" t="s">
        <v>304</v>
      </c>
      <c r="C123" s="206" t="s">
        <v>408</v>
      </c>
      <c r="D123" s="206" t="s">
        <v>409</v>
      </c>
      <c r="E123" s="36" t="s">
        <v>148</v>
      </c>
      <c r="F123" s="36" t="s">
        <v>444</v>
      </c>
      <c r="G123" s="36" t="s">
        <v>52</v>
      </c>
      <c r="H123" s="49" t="s">
        <v>53</v>
      </c>
      <c r="I123" s="36" t="s">
        <v>148</v>
      </c>
      <c r="J123" s="36" t="s">
        <v>444</v>
      </c>
      <c r="K123" s="36" t="s">
        <v>52</v>
      </c>
      <c r="L123" s="247" t="s">
        <v>53</v>
      </c>
      <c r="M123" s="46" t="s">
        <v>148</v>
      </c>
      <c r="N123" s="36" t="s">
        <v>444</v>
      </c>
      <c r="O123" s="36" t="s">
        <v>52</v>
      </c>
      <c r="P123" s="51" t="s">
        <v>53</v>
      </c>
      <c r="Q123" s="43"/>
    </row>
    <row r="124" spans="1:17" ht="20.100000000000001" customHeight="1" x14ac:dyDescent="0.25">
      <c r="A124" s="691">
        <f t="shared" si="20"/>
        <v>122</v>
      </c>
      <c r="B124" s="33" t="s">
        <v>65</v>
      </c>
      <c r="C124" s="724"/>
      <c r="D124" s="718"/>
      <c r="E124" s="707"/>
      <c r="F124" s="303"/>
      <c r="G124" s="707"/>
      <c r="H124" s="220">
        <f>E124*G124</f>
        <v>0</v>
      </c>
      <c r="I124" s="707"/>
      <c r="J124" s="304"/>
      <c r="K124" s="707"/>
      <c r="L124" s="220">
        <f>I124*K124</f>
        <v>0</v>
      </c>
      <c r="M124" s="707"/>
      <c r="N124" s="304"/>
      <c r="O124" s="707"/>
      <c r="P124" s="222">
        <f>M124*O124</f>
        <v>0</v>
      </c>
      <c r="Q124" s="43"/>
    </row>
    <row r="125" spans="1:17" ht="20.100000000000001" customHeight="1" x14ac:dyDescent="0.25">
      <c r="A125" s="691">
        <f t="shared" si="20"/>
        <v>123</v>
      </c>
      <c r="B125" s="33" t="s">
        <v>121</v>
      </c>
      <c r="C125" s="724"/>
      <c r="D125" s="718"/>
      <c r="E125" s="707"/>
      <c r="F125" s="305"/>
      <c r="G125" s="707"/>
      <c r="H125" s="227">
        <f>E125*G125</f>
        <v>0</v>
      </c>
      <c r="I125" s="707"/>
      <c r="J125" s="306"/>
      <c r="K125" s="707"/>
      <c r="L125" s="227">
        <f>I125*K125</f>
        <v>0</v>
      </c>
      <c r="M125" s="707"/>
      <c r="N125" s="303"/>
      <c r="O125" s="707"/>
      <c r="P125" s="228">
        <f>M125*O125</f>
        <v>0</v>
      </c>
      <c r="Q125" s="43"/>
    </row>
    <row r="126" spans="1:17" ht="20.100000000000001" customHeight="1" x14ac:dyDescent="0.25">
      <c r="A126" s="278">
        <f t="shared" ref="A126:A134" si="21">A125+1</f>
        <v>124</v>
      </c>
      <c r="B126" s="52"/>
      <c r="C126" s="53"/>
      <c r="D126" s="54"/>
      <c r="E126" s="55" t="s">
        <v>443</v>
      </c>
      <c r="F126" s="56"/>
      <c r="G126" s="56"/>
      <c r="H126" s="243">
        <f>SUM(H17:H48,H50:H78,H80:H89,H91:H110,H112:H120,H122:H122,H124:H125)</f>
        <v>0</v>
      </c>
      <c r="I126" s="57"/>
      <c r="J126" s="58"/>
      <c r="K126" s="59"/>
      <c r="L126" s="243">
        <f>SUM(L17:L48,L50:L78,L80:L89,L91:L110,L112:L120,L122:L122,L124:L125)</f>
        <v>0</v>
      </c>
      <c r="M126" s="60"/>
      <c r="N126" s="60"/>
      <c r="O126" s="60"/>
      <c r="P126" s="694">
        <f>SUM(P17:P48,P50:P78,P80:P89,P91:P110,P112:P120,P122:P122,P124:P125)</f>
        <v>0</v>
      </c>
      <c r="Q126" s="43"/>
    </row>
    <row r="127" spans="1:17" ht="20.100000000000001" customHeight="1" x14ac:dyDescent="0.25">
      <c r="A127" s="278">
        <f t="shared" si="21"/>
        <v>125</v>
      </c>
      <c r="B127" s="61"/>
      <c r="C127" s="62"/>
      <c r="D127" s="43"/>
      <c r="E127" s="63" t="s">
        <v>209</v>
      </c>
      <c r="F127" s="64"/>
      <c r="G127" s="64"/>
      <c r="H127" s="244">
        <f>H126/1800</f>
        <v>0</v>
      </c>
      <c r="I127" s="65"/>
      <c r="J127" s="66"/>
      <c r="K127" s="67"/>
      <c r="L127" s="245">
        <f>L126/1800</f>
        <v>0</v>
      </c>
      <c r="M127" s="68"/>
      <c r="N127" s="68"/>
      <c r="O127" s="68"/>
      <c r="P127" s="246">
        <f>P126/1800</f>
        <v>0</v>
      </c>
      <c r="Q127" s="43"/>
    </row>
    <row r="128" spans="1:17" ht="20.100000000000001" customHeight="1" x14ac:dyDescent="0.25">
      <c r="A128" s="278">
        <f t="shared" si="21"/>
        <v>126</v>
      </c>
      <c r="B128" s="61"/>
      <c r="C128" s="62"/>
      <c r="D128" s="43"/>
      <c r="E128" s="39" t="s">
        <v>66</v>
      </c>
      <c r="F128" s="54"/>
      <c r="G128" s="54"/>
      <c r="H128" s="725"/>
      <c r="I128" s="71"/>
      <c r="J128" s="71"/>
      <c r="K128" s="71"/>
      <c r="L128" s="726"/>
      <c r="M128" s="69"/>
      <c r="N128" s="69"/>
      <c r="O128" s="70"/>
      <c r="P128" s="727"/>
      <c r="Q128" s="43"/>
    </row>
    <row r="129" spans="1:17" ht="20.100000000000001" customHeight="1" x14ac:dyDescent="0.25">
      <c r="A129" s="278">
        <f t="shared" si="21"/>
        <v>127</v>
      </c>
      <c r="B129" s="61"/>
      <c r="C129" s="62"/>
      <c r="D129" s="43"/>
      <c r="E129" s="33" t="s">
        <v>67</v>
      </c>
      <c r="F129" s="54"/>
      <c r="G129" s="54"/>
      <c r="H129" s="229"/>
      <c r="I129" s="71"/>
      <c r="J129" s="71"/>
      <c r="K129" s="71"/>
      <c r="L129" s="226"/>
      <c r="M129" s="37"/>
      <c r="N129" s="43"/>
      <c r="O129" s="72"/>
      <c r="P129" s="230"/>
      <c r="Q129" s="43"/>
    </row>
    <row r="130" spans="1:17" ht="20.100000000000001" customHeight="1" x14ac:dyDescent="0.25">
      <c r="A130" s="278">
        <f t="shared" si="21"/>
        <v>128</v>
      </c>
      <c r="B130" s="61"/>
      <c r="C130" s="62"/>
      <c r="D130" s="43"/>
      <c r="E130" s="33" t="s">
        <v>68</v>
      </c>
      <c r="F130" s="54"/>
      <c r="G130" s="54"/>
      <c r="H130" s="728"/>
      <c r="I130" s="71"/>
      <c r="J130" s="71"/>
      <c r="K130" s="71"/>
      <c r="L130" s="728"/>
      <c r="M130" s="37"/>
      <c r="N130" s="37"/>
      <c r="O130" s="73"/>
      <c r="P130" s="730"/>
      <c r="Q130" s="43"/>
    </row>
    <row r="131" spans="1:17" ht="20.100000000000001" customHeight="1" x14ac:dyDescent="0.25">
      <c r="A131" s="278">
        <f t="shared" si="21"/>
        <v>129</v>
      </c>
      <c r="B131" s="61"/>
      <c r="C131" s="62"/>
      <c r="D131" s="43"/>
      <c r="E131" s="33" t="s">
        <v>176</v>
      </c>
      <c r="F131" s="54"/>
      <c r="G131" s="54"/>
      <c r="H131" s="728"/>
      <c r="I131" s="71"/>
      <c r="J131" s="71"/>
      <c r="K131" s="71"/>
      <c r="L131" s="728"/>
      <c r="M131" s="37"/>
      <c r="N131" s="37"/>
      <c r="O131" s="73"/>
      <c r="P131" s="730"/>
      <c r="Q131" s="43"/>
    </row>
    <row r="132" spans="1:17" ht="20.100000000000001" customHeight="1" x14ac:dyDescent="0.25">
      <c r="A132" s="307">
        <f t="shared" si="21"/>
        <v>130</v>
      </c>
      <c r="B132" s="361"/>
      <c r="C132" s="361"/>
      <c r="D132" s="43"/>
      <c r="E132" s="33" t="s">
        <v>177</v>
      </c>
      <c r="F132" s="54"/>
      <c r="G132" s="54"/>
      <c r="H132" s="729"/>
      <c r="I132" s="65"/>
      <c r="J132" s="66"/>
      <c r="K132" s="67"/>
      <c r="L132" s="729"/>
      <c r="M132" s="74"/>
      <c r="N132" s="74"/>
      <c r="O132" s="75"/>
      <c r="P132" s="731"/>
      <c r="Q132" s="43"/>
    </row>
    <row r="133" spans="1:17" ht="20.100000000000001" customHeight="1" x14ac:dyDescent="0.25">
      <c r="A133" s="278">
        <f t="shared" si="21"/>
        <v>131</v>
      </c>
      <c r="B133" s="160" t="s">
        <v>309</v>
      </c>
      <c r="C133" s="62"/>
      <c r="D133" s="54"/>
      <c r="E133" s="54"/>
      <c r="F133" s="54"/>
      <c r="G133" s="54"/>
      <c r="H133" s="76"/>
      <c r="I133" s="77"/>
      <c r="J133" s="77"/>
      <c r="K133" s="77"/>
      <c r="L133" s="77"/>
      <c r="M133" s="43"/>
      <c r="N133" s="43"/>
      <c r="O133" s="43"/>
      <c r="P133" s="78"/>
      <c r="Q133" s="43"/>
    </row>
    <row r="134" spans="1:17" ht="20.100000000000001" customHeight="1" thickBot="1" x14ac:dyDescent="0.3">
      <c r="A134" s="283">
        <f t="shared" si="21"/>
        <v>132</v>
      </c>
      <c r="B134" s="79" t="s">
        <v>307</v>
      </c>
      <c r="C134" s="80"/>
      <c r="D134" s="81"/>
      <c r="E134" s="81"/>
      <c r="F134" s="81"/>
      <c r="G134" s="81"/>
      <c r="H134" s="82"/>
      <c r="I134" s="82"/>
      <c r="J134" s="82"/>
      <c r="K134" s="82"/>
      <c r="L134" s="82"/>
      <c r="M134" s="81"/>
      <c r="N134" s="81"/>
      <c r="O134" s="81"/>
      <c r="P134" s="83"/>
      <c r="Q134" s="43"/>
    </row>
    <row r="145" spans="8:8" x14ac:dyDescent="0.25">
      <c r="H145" s="308"/>
    </row>
  </sheetData>
  <sheetProtection algorithmName="SHA-512" hashValue="m8VTu8suyHNQ7YLpSeecz/kvacMvyKS7FTG+MOH4BlT15EnDTnu5TKMPj1P5BvvRzx/VmWIcEq1B/p6XPoaF2w==" saltValue="40bFGqDROXqBs+2OHbds+A==" spinCount="100000" sheet="1" selectLockedCells="1"/>
  <mergeCells count="11">
    <mergeCell ref="F3:G3"/>
    <mergeCell ref="I3:J3"/>
    <mergeCell ref="L3:M3"/>
    <mergeCell ref="A1:B1"/>
    <mergeCell ref="C1:O1"/>
    <mergeCell ref="A2:P2"/>
    <mergeCell ref="E15:F15"/>
    <mergeCell ref="G15:H15"/>
    <mergeCell ref="I15:J15"/>
    <mergeCell ref="K15:L15"/>
    <mergeCell ref="B15:D15"/>
  </mergeCells>
  <dataValidations count="2">
    <dataValidation type="decimal" operator="greaterThanOrEqual" allowBlank="1" showInputMessage="1" showErrorMessage="1" sqref="I112:K119 L6:L11 M11 F78:P78 F120:P120 E12:K13 E5:K10 L13 E17:G47 I17:K47 F50:G77 M17:O47 K50:K77 E112:E120 F112:G119 E50:E78 M50:O77 M112:O119">
      <formula1>0</formula1>
    </dataValidation>
    <dataValidation type="whole" operator="greaterThanOrEqual" showInputMessage="1" showErrorMessage="1" errorTitle="ACHTUNG!" error="Das anzugebende IST-Jahr (Format: JJJJ) darf nicht vor dem Jahr 2023 liegen (Beginn der neuen Förderperiode 2023-2027)." sqref="F3:G3">
      <formula1>2023</formula1>
    </dataValidation>
  </dataValidations>
  <printOptions horizontalCentered="1" verticalCentered="1"/>
  <pageMargins left="0.78740157480314965" right="0.39370078740157483" top="0.27559055118110237" bottom="0.45" header="0" footer="0"/>
  <pageSetup paperSize="9" scale="95" fitToHeight="0" orientation="landscape" blackAndWhite="1" r:id="rId1"/>
  <headerFooter alignWithMargins="0"/>
  <colBreaks count="1" manualBreakCount="1">
    <brk id="12"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IW148"/>
  <sheetViews>
    <sheetView showGridLines="0" topLeftCell="A60" zoomScaleNormal="100" workbookViewId="0">
      <selection activeCell="E61" sqref="E61"/>
    </sheetView>
  </sheetViews>
  <sheetFormatPr baseColWidth="10" defaultColWidth="11.140625" defaultRowHeight="23.25" zeroHeight="1" x14ac:dyDescent="0.35"/>
  <cols>
    <col min="1" max="1" width="4.7109375" style="85" customWidth="1"/>
    <col min="2" max="2" width="3.42578125" style="137" customWidth="1"/>
    <col min="3" max="3" width="48.42578125" style="137" customWidth="1"/>
    <col min="4" max="4" width="11.140625" style="138" customWidth="1"/>
    <col min="5" max="11" width="13.7109375" style="137" customWidth="1"/>
    <col min="12" max="12" width="2.140625" style="137" customWidth="1"/>
    <col min="13" max="16384" width="11.140625" style="137"/>
  </cols>
  <sheetData>
    <row r="1" spans="1:257" ht="27.75" thickBot="1" x14ac:dyDescent="0.55000000000000004">
      <c r="A1" s="84" t="s">
        <v>0</v>
      </c>
      <c r="B1" s="84"/>
      <c r="C1" s="85"/>
      <c r="D1" s="818" t="s">
        <v>1</v>
      </c>
      <c r="E1" s="818"/>
      <c r="F1" s="818"/>
      <c r="G1" s="818"/>
      <c r="H1" s="818"/>
      <c r="I1" s="818"/>
      <c r="J1" s="140"/>
      <c r="K1" s="86" t="s">
        <v>69</v>
      </c>
    </row>
    <row r="2" spans="1:257" ht="24" thickBot="1" x14ac:dyDescent="0.4">
      <c r="A2" s="819" t="s">
        <v>70</v>
      </c>
      <c r="B2" s="820"/>
      <c r="C2" s="820"/>
      <c r="D2" s="820"/>
      <c r="E2" s="820"/>
      <c r="F2" s="820"/>
      <c r="G2" s="820"/>
      <c r="H2" s="820"/>
      <c r="I2" s="820"/>
      <c r="J2" s="820"/>
      <c r="K2" s="821"/>
      <c r="L2" s="310"/>
    </row>
    <row r="3" spans="1:257" ht="19.149999999999999" customHeight="1" x14ac:dyDescent="0.35">
      <c r="A3" s="87">
        <f>'BEK 0'!C3</f>
        <v>0</v>
      </c>
      <c r="B3" s="88"/>
      <c r="C3" s="89"/>
      <c r="D3" s="89"/>
      <c r="E3" s="88"/>
      <c r="F3" s="88"/>
      <c r="G3" s="89"/>
      <c r="H3" s="90"/>
      <c r="I3" s="62"/>
      <c r="J3" s="62" t="s">
        <v>71</v>
      </c>
      <c r="K3" s="339" t="str">
        <f>IF('BEK 0'!L6="","",'BEK 0'!L6)</f>
        <v/>
      </c>
      <c r="L3" s="311"/>
    </row>
    <row r="4" spans="1:257" ht="19.149999999999999" customHeight="1" x14ac:dyDescent="0.35">
      <c r="A4" s="91"/>
      <c r="B4" s="92"/>
      <c r="C4" s="92"/>
      <c r="D4" s="92"/>
      <c r="E4" s="92"/>
      <c r="F4" s="92"/>
      <c r="G4" s="92"/>
      <c r="H4" s="93"/>
      <c r="I4" s="94"/>
      <c r="J4" s="94" t="s">
        <v>114</v>
      </c>
      <c r="K4" s="95" t="str">
        <f>IF('BEK 0'!I5&gt;0,'BEK 0'!I5,"")</f>
        <v/>
      </c>
      <c r="L4" s="311"/>
    </row>
    <row r="5" spans="1:257" ht="19.149999999999999" customHeight="1" x14ac:dyDescent="0.35">
      <c r="A5" s="96">
        <v>1</v>
      </c>
      <c r="B5" s="97"/>
      <c r="C5" s="98"/>
      <c r="D5" s="99"/>
      <c r="E5" s="34" t="s">
        <v>72</v>
      </c>
      <c r="F5" s="34" t="s">
        <v>72</v>
      </c>
      <c r="G5" s="34" t="s">
        <v>72</v>
      </c>
      <c r="H5" s="48" t="s">
        <v>72</v>
      </c>
      <c r="I5" s="48" t="s">
        <v>72</v>
      </c>
      <c r="J5" s="34" t="s">
        <v>73</v>
      </c>
      <c r="K5" s="34" t="s">
        <v>73</v>
      </c>
      <c r="L5" s="311"/>
    </row>
    <row r="6" spans="1:257" ht="19.149999999999999" customHeight="1" thickBot="1" x14ac:dyDescent="0.4">
      <c r="A6" s="96">
        <f>A5+1</f>
        <v>2</v>
      </c>
      <c r="B6" s="100"/>
      <c r="C6" s="101"/>
      <c r="D6" s="102"/>
      <c r="E6" s="103" t="str">
        <f>IF('BEK 1'!F3&gt;0,'BEK 1'!F3-3,"")</f>
        <v/>
      </c>
      <c r="F6" s="103" t="str">
        <f>IF('BEK 1'!F3&gt;0,'BEK 1'!F3-2,"")</f>
        <v/>
      </c>
      <c r="G6" s="103" t="str">
        <f>IF('BEK 1'!F3&gt;0,'BEK 1'!F3-1,"")</f>
        <v/>
      </c>
      <c r="H6" s="166" t="s">
        <v>74</v>
      </c>
      <c r="I6" s="104" t="str">
        <f>IF('BEK 1'!F3&gt;0,'BEK 1'!F3,"")</f>
        <v/>
      </c>
      <c r="J6" s="103" t="str">
        <f>IF('BEK 1'!F3&gt;0,'BEK 1'!F3+1,"")</f>
        <v/>
      </c>
      <c r="K6" s="103" t="str">
        <f>IF('BEK 1'!F3&gt;0,'BEK 1'!F3+2,"")</f>
        <v/>
      </c>
      <c r="L6" s="312"/>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128"/>
      <c r="GM6" s="128"/>
      <c r="GN6" s="128"/>
      <c r="GO6" s="128"/>
      <c r="GP6" s="128"/>
      <c r="GQ6" s="128"/>
      <c r="GR6" s="128"/>
      <c r="GS6" s="128"/>
      <c r="GT6" s="128"/>
      <c r="GU6" s="128"/>
      <c r="GV6" s="128"/>
      <c r="GW6" s="128"/>
      <c r="GX6" s="128"/>
      <c r="GY6" s="128"/>
      <c r="GZ6" s="128"/>
      <c r="HA6" s="128"/>
      <c r="HB6" s="128"/>
      <c r="HC6" s="128"/>
      <c r="HD6" s="128"/>
      <c r="HE6" s="128"/>
      <c r="HF6" s="128"/>
      <c r="HG6" s="128"/>
      <c r="HH6" s="128"/>
      <c r="HI6" s="128"/>
      <c r="HJ6" s="128"/>
      <c r="HK6" s="128"/>
      <c r="HL6" s="128"/>
      <c r="HM6" s="128"/>
      <c r="HN6" s="128"/>
      <c r="HO6" s="128"/>
      <c r="HP6" s="128"/>
      <c r="HQ6" s="128"/>
      <c r="HR6" s="128"/>
      <c r="HS6" s="128"/>
      <c r="HT6" s="128"/>
      <c r="HU6" s="128"/>
      <c r="HV6" s="128"/>
      <c r="HW6" s="128"/>
      <c r="HX6" s="128"/>
      <c r="HY6" s="128"/>
      <c r="HZ6" s="128"/>
      <c r="IA6" s="128"/>
      <c r="IB6" s="128"/>
      <c r="IC6" s="128"/>
      <c r="ID6" s="128"/>
      <c r="IE6" s="128"/>
      <c r="IF6" s="128"/>
      <c r="IG6" s="128"/>
      <c r="IH6" s="128"/>
      <c r="II6" s="128"/>
      <c r="IJ6" s="128"/>
      <c r="IK6" s="128"/>
      <c r="IL6" s="128"/>
      <c r="IM6" s="128"/>
      <c r="IN6" s="128"/>
      <c r="IO6" s="128"/>
      <c r="IP6" s="128"/>
      <c r="IQ6" s="128"/>
      <c r="IR6" s="128"/>
      <c r="IS6" s="128"/>
      <c r="IT6" s="128"/>
      <c r="IU6" s="128"/>
      <c r="IV6" s="128"/>
      <c r="IW6" s="128"/>
    </row>
    <row r="7" spans="1:257" ht="19.149999999999999" customHeight="1" x14ac:dyDescent="0.35">
      <c r="A7" s="105"/>
      <c r="B7" s="106"/>
      <c r="C7" s="107" t="s">
        <v>75</v>
      </c>
      <c r="D7" s="113" t="s">
        <v>408</v>
      </c>
      <c r="E7" s="209">
        <f>E26+SUM(E27:E29)</f>
        <v>0</v>
      </c>
      <c r="F7" s="209">
        <f>F26+SUM(F27:F29)</f>
        <v>0</v>
      </c>
      <c r="G7" s="209">
        <f>G26+SUM(G27:G29)</f>
        <v>0</v>
      </c>
      <c r="H7" s="210">
        <f>IF(SUM(E7:G7)=0,0,SUM(E7:G7)/COUNTA(E7:G7))</f>
        <v>0</v>
      </c>
      <c r="I7" s="209">
        <f>I26+SUM(I27:I29)</f>
        <v>0</v>
      </c>
      <c r="J7" s="209">
        <f>J26+SUM(J27:J29)</f>
        <v>0</v>
      </c>
      <c r="K7" s="209">
        <f>K26+SUM(K27:K29)</f>
        <v>0</v>
      </c>
      <c r="L7" s="313"/>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8"/>
      <c r="HS7" s="128"/>
      <c r="HT7" s="128"/>
      <c r="HU7" s="128"/>
      <c r="HV7" s="128"/>
      <c r="HW7" s="128"/>
      <c r="HX7" s="128"/>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row>
    <row r="8" spans="1:257" ht="19.149999999999999" customHeight="1" x14ac:dyDescent="0.35">
      <c r="A8" s="96">
        <f>A6+1</f>
        <v>3</v>
      </c>
      <c r="B8" s="34" t="s">
        <v>76</v>
      </c>
      <c r="C8" s="33" t="s">
        <v>313</v>
      </c>
      <c r="D8" s="36">
        <v>2099</v>
      </c>
      <c r="E8" s="732"/>
      <c r="F8" s="732"/>
      <c r="G8" s="732"/>
      <c r="H8" s="211">
        <f>IF(SUM(E8:G8)=0,0,SUM(E8:G8)/COUNTA(E8:G8))</f>
        <v>0</v>
      </c>
      <c r="I8" s="732"/>
      <c r="J8" s="732"/>
      <c r="K8" s="732"/>
      <c r="L8" s="311"/>
    </row>
    <row r="9" spans="1:257" ht="19.149999999999999" customHeight="1" x14ac:dyDescent="0.35">
      <c r="A9" s="96">
        <f t="shared" ref="A9:A67" si="0">A8+1</f>
        <v>4</v>
      </c>
      <c r="B9" s="103"/>
      <c r="C9" s="109" t="s">
        <v>77</v>
      </c>
      <c r="D9" s="119" t="s">
        <v>414</v>
      </c>
      <c r="E9" s="732"/>
      <c r="F9" s="732"/>
      <c r="G9" s="732"/>
      <c r="H9" s="211">
        <f t="shared" ref="H9:H71" si="1">IF(SUM(E9:G9)=0,0,SUM(E9:G9)/COUNTA(E9:G9))</f>
        <v>0</v>
      </c>
      <c r="I9" s="732"/>
      <c r="J9" s="732"/>
      <c r="K9" s="732"/>
      <c r="L9" s="311"/>
    </row>
    <row r="10" spans="1:257" ht="19.149999999999999" customHeight="1" x14ac:dyDescent="0.35">
      <c r="A10" s="96">
        <f t="shared" si="0"/>
        <v>5</v>
      </c>
      <c r="B10" s="103" t="s">
        <v>76</v>
      </c>
      <c r="C10" s="33" t="s">
        <v>314</v>
      </c>
      <c r="D10" s="36">
        <v>2199</v>
      </c>
      <c r="E10" s="732"/>
      <c r="F10" s="732"/>
      <c r="G10" s="732"/>
      <c r="H10" s="211">
        <f t="shared" si="1"/>
        <v>0</v>
      </c>
      <c r="I10" s="732"/>
      <c r="J10" s="732"/>
      <c r="K10" s="732"/>
      <c r="L10" s="311"/>
    </row>
    <row r="11" spans="1:257" ht="19.149999999999999" customHeight="1" x14ac:dyDescent="0.35">
      <c r="A11" s="96">
        <f t="shared" si="0"/>
        <v>6</v>
      </c>
      <c r="B11" s="103"/>
      <c r="C11" s="109" t="s">
        <v>78</v>
      </c>
      <c r="D11" s="36">
        <v>2127</v>
      </c>
      <c r="E11" s="732"/>
      <c r="F11" s="732"/>
      <c r="G11" s="732"/>
      <c r="H11" s="211">
        <f t="shared" si="1"/>
        <v>0</v>
      </c>
      <c r="I11" s="732"/>
      <c r="J11" s="732"/>
      <c r="K11" s="732"/>
      <c r="L11" s="311"/>
    </row>
    <row r="12" spans="1:257" ht="19.149999999999999" customHeight="1" x14ac:dyDescent="0.35">
      <c r="A12" s="96">
        <f t="shared" si="0"/>
        <v>7</v>
      </c>
      <c r="B12" s="103"/>
      <c r="C12" s="109" t="s">
        <v>318</v>
      </c>
      <c r="D12" s="36">
        <v>2160</v>
      </c>
      <c r="E12" s="732"/>
      <c r="F12" s="732"/>
      <c r="G12" s="732"/>
      <c r="H12" s="211">
        <f t="shared" si="1"/>
        <v>0</v>
      </c>
      <c r="I12" s="732"/>
      <c r="J12" s="732"/>
      <c r="K12" s="732"/>
      <c r="L12" s="311"/>
    </row>
    <row r="13" spans="1:257" ht="19.149999999999999" customHeight="1" x14ac:dyDescent="0.35">
      <c r="A13" s="96">
        <f t="shared" si="0"/>
        <v>8</v>
      </c>
      <c r="B13" s="103"/>
      <c r="C13" s="33" t="s">
        <v>315</v>
      </c>
      <c r="D13" s="36">
        <v>2209</v>
      </c>
      <c r="E13" s="732"/>
      <c r="F13" s="732"/>
      <c r="G13" s="732"/>
      <c r="H13" s="211">
        <f t="shared" si="1"/>
        <v>0</v>
      </c>
      <c r="I13" s="732"/>
      <c r="J13" s="732"/>
      <c r="K13" s="732"/>
      <c r="L13" s="311"/>
    </row>
    <row r="14" spans="1:257" ht="19.149999999999999" customHeight="1" x14ac:dyDescent="0.35">
      <c r="A14" s="96">
        <f t="shared" si="0"/>
        <v>9</v>
      </c>
      <c r="B14" s="103"/>
      <c r="C14" s="109" t="s">
        <v>316</v>
      </c>
      <c r="D14" s="36">
        <v>2200</v>
      </c>
      <c r="E14" s="732"/>
      <c r="F14" s="732"/>
      <c r="G14" s="732"/>
      <c r="H14" s="211">
        <f t="shared" si="1"/>
        <v>0</v>
      </c>
      <c r="I14" s="732"/>
      <c r="J14" s="732"/>
      <c r="K14" s="732"/>
      <c r="L14" s="311"/>
    </row>
    <row r="15" spans="1:257" ht="19.149999999999999" customHeight="1" x14ac:dyDescent="0.35">
      <c r="A15" s="96">
        <f t="shared" si="0"/>
        <v>10</v>
      </c>
      <c r="B15" s="103"/>
      <c r="C15" s="33" t="s">
        <v>317</v>
      </c>
      <c r="D15" s="36">
        <v>2269</v>
      </c>
      <c r="E15" s="732"/>
      <c r="F15" s="732"/>
      <c r="G15" s="732"/>
      <c r="H15" s="211">
        <f t="shared" si="1"/>
        <v>0</v>
      </c>
      <c r="I15" s="732"/>
      <c r="J15" s="732"/>
      <c r="K15" s="732"/>
      <c r="L15" s="311"/>
    </row>
    <row r="16" spans="1:257" ht="19.149999999999999" customHeight="1" x14ac:dyDescent="0.35">
      <c r="A16" s="96">
        <f t="shared" si="0"/>
        <v>11</v>
      </c>
      <c r="B16" s="103"/>
      <c r="C16" s="109" t="s">
        <v>319</v>
      </c>
      <c r="D16" s="36">
        <v>2229</v>
      </c>
      <c r="E16" s="732"/>
      <c r="F16" s="732"/>
      <c r="G16" s="732"/>
      <c r="H16" s="211">
        <f t="shared" si="1"/>
        <v>0</v>
      </c>
      <c r="I16" s="732"/>
      <c r="J16" s="732"/>
      <c r="K16" s="732"/>
      <c r="L16" s="311"/>
    </row>
    <row r="17" spans="1:12" ht="19.149999999999999" customHeight="1" x14ac:dyDescent="0.35">
      <c r="A17" s="96">
        <f t="shared" si="0"/>
        <v>12</v>
      </c>
      <c r="B17" s="103"/>
      <c r="C17" s="109" t="s">
        <v>320</v>
      </c>
      <c r="D17" s="36">
        <v>2239</v>
      </c>
      <c r="E17" s="732"/>
      <c r="F17" s="732"/>
      <c r="G17" s="732"/>
      <c r="H17" s="211">
        <f>IF(SUM(E17:G17)=0,0,SUM(E17:G17)/COUNTA(E17:G17))</f>
        <v>0</v>
      </c>
      <c r="I17" s="732"/>
      <c r="J17" s="732"/>
      <c r="K17" s="732"/>
      <c r="L17" s="311"/>
    </row>
    <row r="18" spans="1:12" ht="19.149999999999999" customHeight="1" x14ac:dyDescent="0.35">
      <c r="A18" s="96">
        <f t="shared" si="0"/>
        <v>13</v>
      </c>
      <c r="B18" s="103"/>
      <c r="C18" s="109" t="s">
        <v>321</v>
      </c>
      <c r="D18" s="36">
        <v>2249</v>
      </c>
      <c r="E18" s="732"/>
      <c r="F18" s="732"/>
      <c r="G18" s="732"/>
      <c r="H18" s="211">
        <f t="shared" si="1"/>
        <v>0</v>
      </c>
      <c r="I18" s="732"/>
      <c r="J18" s="732"/>
      <c r="K18" s="732"/>
      <c r="L18" s="311"/>
    </row>
    <row r="19" spans="1:12" ht="19.149999999999999" customHeight="1" x14ac:dyDescent="0.35">
      <c r="A19" s="96">
        <f t="shared" si="0"/>
        <v>14</v>
      </c>
      <c r="B19" s="103"/>
      <c r="C19" s="109" t="s">
        <v>322</v>
      </c>
      <c r="D19" s="36">
        <v>2259</v>
      </c>
      <c r="E19" s="732"/>
      <c r="F19" s="732"/>
      <c r="G19" s="732"/>
      <c r="H19" s="211">
        <f t="shared" si="1"/>
        <v>0</v>
      </c>
      <c r="I19" s="732"/>
      <c r="J19" s="732"/>
      <c r="K19" s="732"/>
      <c r="L19" s="311"/>
    </row>
    <row r="20" spans="1:12" ht="19.149999999999999" customHeight="1" x14ac:dyDescent="0.35">
      <c r="A20" s="96">
        <f t="shared" si="0"/>
        <v>15</v>
      </c>
      <c r="B20" s="103"/>
      <c r="C20" s="33" t="s">
        <v>323</v>
      </c>
      <c r="D20" s="36">
        <v>2299</v>
      </c>
      <c r="E20" s="732"/>
      <c r="F20" s="732"/>
      <c r="G20" s="732"/>
      <c r="H20" s="211">
        <f t="shared" si="1"/>
        <v>0</v>
      </c>
      <c r="I20" s="732"/>
      <c r="J20" s="732"/>
      <c r="K20" s="732"/>
      <c r="L20" s="311"/>
    </row>
    <row r="21" spans="1:12" ht="19.149999999999999" customHeight="1" x14ac:dyDescent="0.35">
      <c r="A21" s="96">
        <f t="shared" si="0"/>
        <v>16</v>
      </c>
      <c r="B21" s="103"/>
      <c r="C21" s="109" t="s">
        <v>324</v>
      </c>
      <c r="D21" s="36">
        <v>2276</v>
      </c>
      <c r="E21" s="732"/>
      <c r="F21" s="732"/>
      <c r="G21" s="732"/>
      <c r="H21" s="211">
        <f t="shared" si="1"/>
        <v>0</v>
      </c>
      <c r="I21" s="732"/>
      <c r="J21" s="732"/>
      <c r="K21" s="732"/>
      <c r="L21" s="311"/>
    </row>
    <row r="22" spans="1:12" ht="19.149999999999999" customHeight="1" x14ac:dyDescent="0.35">
      <c r="A22" s="96">
        <f t="shared" si="0"/>
        <v>17</v>
      </c>
      <c r="B22" s="103"/>
      <c r="C22" s="33" t="s">
        <v>325</v>
      </c>
      <c r="D22" s="36">
        <v>2309</v>
      </c>
      <c r="E22" s="732"/>
      <c r="F22" s="732"/>
      <c r="G22" s="732"/>
      <c r="H22" s="211">
        <f t="shared" si="1"/>
        <v>0</v>
      </c>
      <c r="I22" s="732"/>
      <c r="J22" s="732"/>
      <c r="K22" s="732"/>
      <c r="L22" s="311"/>
    </row>
    <row r="23" spans="1:12" ht="19.149999999999999" customHeight="1" x14ac:dyDescent="0.35">
      <c r="A23" s="96">
        <f t="shared" si="0"/>
        <v>18</v>
      </c>
      <c r="B23" s="103"/>
      <c r="C23" s="109" t="s">
        <v>326</v>
      </c>
      <c r="D23" s="36">
        <v>2303</v>
      </c>
      <c r="E23" s="732"/>
      <c r="F23" s="732"/>
      <c r="G23" s="732"/>
      <c r="H23" s="211">
        <f t="shared" si="1"/>
        <v>0</v>
      </c>
      <c r="I23" s="732"/>
      <c r="J23" s="732"/>
      <c r="K23" s="732"/>
      <c r="L23" s="311"/>
    </row>
    <row r="24" spans="1:12" ht="19.149999999999999" customHeight="1" x14ac:dyDescent="0.35">
      <c r="A24" s="96">
        <f t="shared" si="0"/>
        <v>19</v>
      </c>
      <c r="B24" s="103" t="s">
        <v>76</v>
      </c>
      <c r="C24" s="33" t="s">
        <v>327</v>
      </c>
      <c r="D24" s="36">
        <v>2337</v>
      </c>
      <c r="E24" s="732"/>
      <c r="F24" s="732"/>
      <c r="G24" s="732"/>
      <c r="H24" s="211">
        <f t="shared" si="1"/>
        <v>0</v>
      </c>
      <c r="I24" s="732"/>
      <c r="J24" s="732"/>
      <c r="K24" s="732"/>
      <c r="L24" s="311"/>
    </row>
    <row r="25" spans="1:12" ht="19.149999999999999" customHeight="1" x14ac:dyDescent="0.35">
      <c r="A25" s="96">
        <f>A24+1</f>
        <v>20</v>
      </c>
      <c r="B25" s="103"/>
      <c r="C25" s="109" t="s">
        <v>310</v>
      </c>
      <c r="D25" s="36">
        <v>2333</v>
      </c>
      <c r="E25" s="732"/>
      <c r="F25" s="732"/>
      <c r="G25" s="732"/>
      <c r="H25" s="211">
        <f t="shared" si="1"/>
        <v>0</v>
      </c>
      <c r="I25" s="732"/>
      <c r="J25" s="732"/>
      <c r="K25" s="732"/>
      <c r="L25" s="311"/>
    </row>
    <row r="26" spans="1:12" ht="19.149999999999999" customHeight="1" x14ac:dyDescent="0.35">
      <c r="A26" s="96">
        <f t="shared" si="0"/>
        <v>21</v>
      </c>
      <c r="B26" s="167" t="s">
        <v>79</v>
      </c>
      <c r="C26" s="121" t="s">
        <v>80</v>
      </c>
      <c r="D26" s="40">
        <v>2339</v>
      </c>
      <c r="E26" s="212">
        <f>E8+E10+E13+E15+E20+E22+E24</f>
        <v>0</v>
      </c>
      <c r="F26" s="212">
        <f t="shared" ref="F26:K26" si="2">F8+F10+F13+F15+F20+F22+F24</f>
        <v>0</v>
      </c>
      <c r="G26" s="212">
        <f>G8+G10+G13+G15+G20+G22+G24</f>
        <v>0</v>
      </c>
      <c r="H26" s="213">
        <f>IF(SUM(E26:G26)=0,0,SUM(E26:G26)/COUNTA(E26:G26))</f>
        <v>0</v>
      </c>
      <c r="I26" s="212">
        <f t="shared" si="2"/>
        <v>0</v>
      </c>
      <c r="J26" s="212">
        <f t="shared" si="2"/>
        <v>0</v>
      </c>
      <c r="K26" s="212">
        <f t="shared" si="2"/>
        <v>0</v>
      </c>
      <c r="L26" s="311"/>
    </row>
    <row r="27" spans="1:12" ht="19.149999999999999" customHeight="1" x14ac:dyDescent="0.35">
      <c r="A27" s="96">
        <f t="shared" si="0"/>
        <v>22</v>
      </c>
      <c r="B27" s="103" t="s">
        <v>81</v>
      </c>
      <c r="C27" s="33" t="s">
        <v>311</v>
      </c>
      <c r="D27" s="119" t="s">
        <v>312</v>
      </c>
      <c r="E27" s="732"/>
      <c r="F27" s="732"/>
      <c r="G27" s="732"/>
      <c r="H27" s="211">
        <f t="shared" si="1"/>
        <v>0</v>
      </c>
      <c r="I27" s="732"/>
      <c r="J27" s="732"/>
      <c r="K27" s="732"/>
      <c r="L27" s="311"/>
    </row>
    <row r="28" spans="1:12" ht="19.149999999999999" customHeight="1" x14ac:dyDescent="0.35">
      <c r="A28" s="96">
        <f t="shared" si="0"/>
        <v>23</v>
      </c>
      <c r="B28" s="103" t="s">
        <v>76</v>
      </c>
      <c r="C28" s="33" t="s">
        <v>82</v>
      </c>
      <c r="D28" s="36">
        <v>2349</v>
      </c>
      <c r="E28" s="732"/>
      <c r="F28" s="732"/>
      <c r="G28" s="732"/>
      <c r="H28" s="211">
        <f>IF(SUM(E28:G28)=0,0,SUM(E28:G28)/COUNTA(E28:G28))</f>
        <v>0</v>
      </c>
      <c r="I28" s="732"/>
      <c r="J28" s="732"/>
      <c r="K28" s="732"/>
      <c r="L28" s="311"/>
    </row>
    <row r="29" spans="1:12" ht="19.149999999999999" customHeight="1" x14ac:dyDescent="0.35">
      <c r="A29" s="96">
        <f t="shared" si="0"/>
        <v>24</v>
      </c>
      <c r="B29" s="103" t="s">
        <v>76</v>
      </c>
      <c r="C29" s="33" t="s">
        <v>83</v>
      </c>
      <c r="D29" s="36">
        <v>2498</v>
      </c>
      <c r="E29" s="732"/>
      <c r="F29" s="732"/>
      <c r="G29" s="732"/>
      <c r="H29" s="211">
        <f t="shared" si="1"/>
        <v>0</v>
      </c>
      <c r="I29" s="732"/>
      <c r="J29" s="732"/>
      <c r="K29" s="732"/>
      <c r="L29" s="311"/>
    </row>
    <row r="30" spans="1:12" ht="19.149999999999999" customHeight="1" thickBot="1" x14ac:dyDescent="0.4">
      <c r="A30" s="96">
        <f t="shared" si="0"/>
        <v>25</v>
      </c>
      <c r="B30" s="111"/>
      <c r="C30" s="109" t="s">
        <v>84</v>
      </c>
      <c r="D30" s="36">
        <v>2449</v>
      </c>
      <c r="E30" s="732"/>
      <c r="F30" s="732"/>
      <c r="G30" s="732"/>
      <c r="H30" s="214">
        <f>IF(SUM(E30:G30)=0,0,SUM(E30:G30)/COUNTA(E30:G30))</f>
        <v>0</v>
      </c>
      <c r="I30" s="732"/>
      <c r="J30" s="732"/>
      <c r="K30" s="732"/>
      <c r="L30" s="311"/>
    </row>
    <row r="31" spans="1:12" ht="19.149999999999999" customHeight="1" x14ac:dyDescent="0.35">
      <c r="A31" s="96">
        <f t="shared" si="0"/>
        <v>26</v>
      </c>
      <c r="B31" s="112" t="s">
        <v>85</v>
      </c>
      <c r="C31" s="107" t="s">
        <v>86</v>
      </c>
      <c r="D31" s="113"/>
      <c r="E31" s="209">
        <f>E32+E39+E40+E42</f>
        <v>0</v>
      </c>
      <c r="F31" s="209">
        <f>F32+F39+F40+F42</f>
        <v>0</v>
      </c>
      <c r="G31" s="209">
        <f>G32+G39+G40+G42</f>
        <v>0</v>
      </c>
      <c r="H31" s="210">
        <f t="shared" si="1"/>
        <v>0</v>
      </c>
      <c r="I31" s="209">
        <f>I32+I39+I40+I42</f>
        <v>0</v>
      </c>
      <c r="J31" s="209">
        <f>J32+J39+J40+J42</f>
        <v>0</v>
      </c>
      <c r="K31" s="232">
        <f>K32+K39+K40+K42</f>
        <v>0</v>
      </c>
      <c r="L31" s="314"/>
    </row>
    <row r="32" spans="1:12" ht="19.149999999999999" customHeight="1" x14ac:dyDescent="0.35">
      <c r="A32" s="96">
        <f t="shared" si="0"/>
        <v>27</v>
      </c>
      <c r="B32" s="114"/>
      <c r="C32" s="33" t="s">
        <v>87</v>
      </c>
      <c r="D32" s="36">
        <v>2789</v>
      </c>
      <c r="E32" s="732"/>
      <c r="F32" s="732"/>
      <c r="G32" s="732"/>
      <c r="H32" s="211">
        <f t="shared" si="1"/>
        <v>0</v>
      </c>
      <c r="I32" s="732"/>
      <c r="J32" s="732"/>
      <c r="K32" s="732"/>
      <c r="L32" s="311"/>
    </row>
    <row r="33" spans="1:12" ht="19.149999999999999" customHeight="1" x14ac:dyDescent="0.35">
      <c r="A33" s="96">
        <f t="shared" si="0"/>
        <v>28</v>
      </c>
      <c r="B33" s="111"/>
      <c r="C33" s="109" t="s">
        <v>328</v>
      </c>
      <c r="D33" s="36">
        <v>2599</v>
      </c>
      <c r="E33" s="732"/>
      <c r="F33" s="732"/>
      <c r="G33" s="732"/>
      <c r="H33" s="211">
        <f t="shared" si="1"/>
        <v>0</v>
      </c>
      <c r="I33" s="732"/>
      <c r="J33" s="732"/>
      <c r="K33" s="732"/>
      <c r="L33" s="311"/>
    </row>
    <row r="34" spans="1:12" ht="19.149999999999999" customHeight="1" x14ac:dyDescent="0.35">
      <c r="A34" s="96">
        <f t="shared" si="0"/>
        <v>29</v>
      </c>
      <c r="B34" s="111"/>
      <c r="C34" s="109" t="s">
        <v>88</v>
      </c>
      <c r="D34" s="36">
        <v>2729</v>
      </c>
      <c r="E34" s="732"/>
      <c r="F34" s="732"/>
      <c r="G34" s="732"/>
      <c r="H34" s="211">
        <f t="shared" si="1"/>
        <v>0</v>
      </c>
      <c r="I34" s="732"/>
      <c r="J34" s="732"/>
      <c r="K34" s="732"/>
      <c r="L34" s="311"/>
    </row>
    <row r="35" spans="1:12" ht="19.149999999999999" customHeight="1" x14ac:dyDescent="0.35">
      <c r="A35" s="96">
        <f t="shared" si="0"/>
        <v>30</v>
      </c>
      <c r="B35" s="111"/>
      <c r="C35" s="109" t="s">
        <v>329</v>
      </c>
      <c r="D35" s="36">
        <v>2739</v>
      </c>
      <c r="E35" s="732"/>
      <c r="F35" s="732"/>
      <c r="G35" s="732"/>
      <c r="H35" s="211">
        <f t="shared" si="1"/>
        <v>0</v>
      </c>
      <c r="I35" s="732"/>
      <c r="J35" s="732"/>
      <c r="K35" s="732"/>
      <c r="L35" s="311"/>
    </row>
    <row r="36" spans="1:12" ht="19.149999999999999" customHeight="1" x14ac:dyDescent="0.35">
      <c r="A36" s="96">
        <f t="shared" si="0"/>
        <v>31</v>
      </c>
      <c r="B36" s="111"/>
      <c r="C36" s="109" t="s">
        <v>330</v>
      </c>
      <c r="D36" s="36">
        <v>2749</v>
      </c>
      <c r="E36" s="732"/>
      <c r="F36" s="732"/>
      <c r="G36" s="732"/>
      <c r="H36" s="211">
        <f t="shared" si="1"/>
        <v>0</v>
      </c>
      <c r="I36" s="732"/>
      <c r="J36" s="732"/>
      <c r="K36" s="732"/>
      <c r="L36" s="311"/>
    </row>
    <row r="37" spans="1:12" ht="19.149999999999999" customHeight="1" x14ac:dyDescent="0.35">
      <c r="A37" s="96">
        <f t="shared" si="0"/>
        <v>32</v>
      </c>
      <c r="B37" s="111"/>
      <c r="C37" s="109" t="s">
        <v>331</v>
      </c>
      <c r="D37" s="36">
        <v>2769</v>
      </c>
      <c r="E37" s="732"/>
      <c r="F37" s="732"/>
      <c r="G37" s="732"/>
      <c r="H37" s="211">
        <f t="shared" si="1"/>
        <v>0</v>
      </c>
      <c r="I37" s="732"/>
      <c r="J37" s="732"/>
      <c r="K37" s="732"/>
      <c r="L37" s="311"/>
    </row>
    <row r="38" spans="1:12" ht="19.149999999999999" customHeight="1" x14ac:dyDescent="0.35">
      <c r="A38" s="96">
        <f t="shared" si="0"/>
        <v>33</v>
      </c>
      <c r="B38" s="111"/>
      <c r="C38" s="109" t="s">
        <v>332</v>
      </c>
      <c r="D38" s="36">
        <v>2785</v>
      </c>
      <c r="E38" s="732"/>
      <c r="F38" s="732"/>
      <c r="G38" s="732"/>
      <c r="H38" s="211">
        <f t="shared" si="1"/>
        <v>0</v>
      </c>
      <c r="I38" s="732"/>
      <c r="J38" s="732"/>
      <c r="K38" s="732"/>
      <c r="L38" s="311"/>
    </row>
    <row r="39" spans="1:12" ht="19.149999999999999" customHeight="1" x14ac:dyDescent="0.35">
      <c r="A39" s="96">
        <f t="shared" si="0"/>
        <v>34</v>
      </c>
      <c r="B39" s="115"/>
      <c r="C39" s="33" t="s">
        <v>89</v>
      </c>
      <c r="D39" s="36">
        <v>2799</v>
      </c>
      <c r="E39" s="732"/>
      <c r="F39" s="732"/>
      <c r="G39" s="732"/>
      <c r="H39" s="211">
        <f t="shared" si="1"/>
        <v>0</v>
      </c>
      <c r="I39" s="732"/>
      <c r="J39" s="732"/>
      <c r="K39" s="732"/>
      <c r="L39" s="311"/>
    </row>
    <row r="40" spans="1:12" ht="19.149999999999999" customHeight="1" x14ac:dyDescent="0.35">
      <c r="A40" s="96">
        <f t="shared" si="0"/>
        <v>35</v>
      </c>
      <c r="B40" s="115"/>
      <c r="C40" s="33" t="s">
        <v>90</v>
      </c>
      <c r="D40" s="36">
        <v>2809</v>
      </c>
      <c r="E40" s="732"/>
      <c r="F40" s="732"/>
      <c r="G40" s="732"/>
      <c r="H40" s="211">
        <f t="shared" si="1"/>
        <v>0</v>
      </c>
      <c r="I40" s="732"/>
      <c r="J40" s="732"/>
      <c r="K40" s="732"/>
      <c r="L40" s="311"/>
    </row>
    <row r="41" spans="1:12" ht="19.149999999999999" customHeight="1" x14ac:dyDescent="0.35">
      <c r="A41" s="96">
        <f t="shared" si="0"/>
        <v>36</v>
      </c>
      <c r="B41" s="115"/>
      <c r="C41" s="109" t="s">
        <v>91</v>
      </c>
      <c r="D41" s="36">
        <v>2801</v>
      </c>
      <c r="E41" s="732"/>
      <c r="F41" s="732"/>
      <c r="G41" s="732"/>
      <c r="H41" s="211">
        <f t="shared" si="1"/>
        <v>0</v>
      </c>
      <c r="I41" s="732"/>
      <c r="J41" s="732"/>
      <c r="K41" s="732"/>
      <c r="L41" s="311"/>
    </row>
    <row r="42" spans="1:12" ht="19.149999999999999" customHeight="1" x14ac:dyDescent="0.35">
      <c r="A42" s="96">
        <f t="shared" si="0"/>
        <v>37</v>
      </c>
      <c r="B42" s="115"/>
      <c r="C42" s="52" t="s">
        <v>92</v>
      </c>
      <c r="D42" s="36">
        <v>2897</v>
      </c>
      <c r="E42" s="732"/>
      <c r="F42" s="732"/>
      <c r="G42" s="732"/>
      <c r="H42" s="211">
        <f t="shared" si="1"/>
        <v>0</v>
      </c>
      <c r="I42" s="732"/>
      <c r="J42" s="732"/>
      <c r="K42" s="732"/>
      <c r="L42" s="311"/>
    </row>
    <row r="43" spans="1:12" ht="19.149999999999999" customHeight="1" x14ac:dyDescent="0.35">
      <c r="A43" s="96">
        <f t="shared" si="0"/>
        <v>38</v>
      </c>
      <c r="B43" s="115"/>
      <c r="C43" s="109" t="s">
        <v>333</v>
      </c>
      <c r="D43" s="36">
        <v>2829</v>
      </c>
      <c r="E43" s="732"/>
      <c r="F43" s="732"/>
      <c r="G43" s="732"/>
      <c r="H43" s="211">
        <f t="shared" si="1"/>
        <v>0</v>
      </c>
      <c r="I43" s="732"/>
      <c r="J43" s="732"/>
      <c r="K43" s="732"/>
      <c r="L43" s="311"/>
    </row>
    <row r="44" spans="1:12" ht="19.149999999999999" customHeight="1" x14ac:dyDescent="0.35">
      <c r="A44" s="96">
        <f t="shared" si="0"/>
        <v>39</v>
      </c>
      <c r="B44" s="115"/>
      <c r="C44" s="109" t="s">
        <v>335</v>
      </c>
      <c r="D44" s="36">
        <v>2839</v>
      </c>
      <c r="E44" s="732"/>
      <c r="F44" s="732"/>
      <c r="G44" s="732"/>
      <c r="H44" s="211">
        <f t="shared" si="1"/>
        <v>0</v>
      </c>
      <c r="I44" s="732"/>
      <c r="J44" s="732"/>
      <c r="K44" s="732"/>
      <c r="L44" s="311"/>
    </row>
    <row r="45" spans="1:12" ht="19.149999999999999" customHeight="1" x14ac:dyDescent="0.35">
      <c r="A45" s="96">
        <f t="shared" si="0"/>
        <v>40</v>
      </c>
      <c r="B45" s="115"/>
      <c r="C45" s="109" t="s">
        <v>93</v>
      </c>
      <c r="D45" s="36">
        <v>2840</v>
      </c>
      <c r="E45" s="732"/>
      <c r="F45" s="732"/>
      <c r="G45" s="732"/>
      <c r="H45" s="211">
        <f t="shared" si="1"/>
        <v>0</v>
      </c>
      <c r="I45" s="732"/>
      <c r="J45" s="732"/>
      <c r="K45" s="732"/>
      <c r="L45" s="311"/>
    </row>
    <row r="46" spans="1:12" ht="19.149999999999999" customHeight="1" x14ac:dyDescent="0.35">
      <c r="A46" s="96">
        <f t="shared" si="0"/>
        <v>41</v>
      </c>
      <c r="B46" s="115"/>
      <c r="C46" s="109" t="s">
        <v>334</v>
      </c>
      <c r="D46" s="119" t="s">
        <v>416</v>
      </c>
      <c r="E46" s="732"/>
      <c r="F46" s="732"/>
      <c r="G46" s="732"/>
      <c r="H46" s="211">
        <f t="shared" si="1"/>
        <v>0</v>
      </c>
      <c r="I46" s="732"/>
      <c r="J46" s="732"/>
      <c r="K46" s="732"/>
      <c r="L46" s="311"/>
    </row>
    <row r="47" spans="1:12" ht="19.149999999999999" customHeight="1" x14ac:dyDescent="0.35">
      <c r="A47" s="96">
        <f t="shared" si="0"/>
        <v>42</v>
      </c>
      <c r="B47" s="41" t="s">
        <v>79</v>
      </c>
      <c r="C47" s="116" t="s">
        <v>94</v>
      </c>
      <c r="D47" s="40">
        <v>2899</v>
      </c>
      <c r="E47" s="212">
        <f>E7-E31</f>
        <v>0</v>
      </c>
      <c r="F47" s="212">
        <f>F7-F31</f>
        <v>0</v>
      </c>
      <c r="G47" s="212">
        <f>G7-G31</f>
        <v>0</v>
      </c>
      <c r="H47" s="213">
        <f t="shared" si="1"/>
        <v>0</v>
      </c>
      <c r="I47" s="212">
        <f>I7-I31</f>
        <v>0</v>
      </c>
      <c r="J47" s="212">
        <f>J7-J31</f>
        <v>0</v>
      </c>
      <c r="K47" s="212">
        <f>K7-K31</f>
        <v>0</v>
      </c>
      <c r="L47" s="311"/>
    </row>
    <row r="48" spans="1:12" ht="19.149999999999999" customHeight="1" x14ac:dyDescent="0.35">
      <c r="A48" s="96">
        <f t="shared" si="0"/>
        <v>43</v>
      </c>
      <c r="B48" s="169" t="s">
        <v>81</v>
      </c>
      <c r="C48" s="98" t="s">
        <v>95</v>
      </c>
      <c r="D48" s="36">
        <v>2918</v>
      </c>
      <c r="E48" s="732"/>
      <c r="F48" s="732"/>
      <c r="G48" s="732"/>
      <c r="H48" s="211">
        <f t="shared" si="1"/>
        <v>0</v>
      </c>
      <c r="I48" s="732"/>
      <c r="J48" s="732"/>
      <c r="K48" s="732"/>
      <c r="L48" s="311"/>
    </row>
    <row r="49" spans="1:12" ht="19.149999999999999" customHeight="1" x14ac:dyDescent="0.35">
      <c r="A49" s="96">
        <f t="shared" si="0"/>
        <v>44</v>
      </c>
      <c r="B49" s="169" t="s">
        <v>81</v>
      </c>
      <c r="C49" s="168" t="s">
        <v>96</v>
      </c>
      <c r="D49" s="36">
        <v>2914</v>
      </c>
      <c r="E49" s="732"/>
      <c r="F49" s="732"/>
      <c r="G49" s="732"/>
      <c r="H49" s="211">
        <f t="shared" si="1"/>
        <v>0</v>
      </c>
      <c r="I49" s="732"/>
      <c r="J49" s="732"/>
      <c r="K49" s="732"/>
      <c r="L49" s="311"/>
    </row>
    <row r="50" spans="1:12" ht="18.75" customHeight="1" x14ac:dyDescent="0.35">
      <c r="A50" s="96">
        <f t="shared" si="0"/>
        <v>45</v>
      </c>
      <c r="B50" s="170" t="s">
        <v>79</v>
      </c>
      <c r="C50" s="117" t="s">
        <v>336</v>
      </c>
      <c r="D50" s="40">
        <v>2919</v>
      </c>
      <c r="E50" s="212">
        <f>E47+E48</f>
        <v>0</v>
      </c>
      <c r="F50" s="212">
        <f>F47+F48</f>
        <v>0</v>
      </c>
      <c r="G50" s="212">
        <f>G47+G48</f>
        <v>0</v>
      </c>
      <c r="H50" s="213">
        <f t="shared" si="1"/>
        <v>0</v>
      </c>
      <c r="I50" s="212">
        <f>I47+I48</f>
        <v>0</v>
      </c>
      <c r="J50" s="212">
        <f>J47+J48</f>
        <v>0</v>
      </c>
      <c r="K50" s="212">
        <f>K47+K48</f>
        <v>0</v>
      </c>
      <c r="L50" s="311"/>
    </row>
    <row r="51" spans="1:12" ht="19.149999999999999" customHeight="1" x14ac:dyDescent="0.35">
      <c r="A51" s="96">
        <f t="shared" si="0"/>
        <v>46</v>
      </c>
      <c r="B51" s="110" t="s">
        <v>85</v>
      </c>
      <c r="C51" s="52" t="s">
        <v>338</v>
      </c>
      <c r="D51" s="36">
        <v>2935</v>
      </c>
      <c r="E51" s="732"/>
      <c r="F51" s="732"/>
      <c r="G51" s="732"/>
      <c r="H51" s="211">
        <f t="shared" si="1"/>
        <v>0</v>
      </c>
      <c r="I51" s="732"/>
      <c r="J51" s="732"/>
      <c r="K51" s="732"/>
      <c r="L51" s="311"/>
    </row>
    <row r="52" spans="1:12" ht="19.149999999999999" customHeight="1" x14ac:dyDescent="0.35">
      <c r="A52" s="96">
        <f t="shared" si="0"/>
        <v>47</v>
      </c>
      <c r="B52" s="171" t="s">
        <v>79</v>
      </c>
      <c r="C52" s="116" t="s">
        <v>337</v>
      </c>
      <c r="D52" s="40">
        <v>2937</v>
      </c>
      <c r="E52" s="212">
        <f>E47+E48-E51</f>
        <v>0</v>
      </c>
      <c r="F52" s="212">
        <f>F47+F48-F51</f>
        <v>0</v>
      </c>
      <c r="G52" s="212">
        <f>G47+G48-G51</f>
        <v>0</v>
      </c>
      <c r="H52" s="213">
        <f t="shared" si="1"/>
        <v>0</v>
      </c>
      <c r="I52" s="212">
        <f t="shared" ref="I52" si="3">I47+I48-I51</f>
        <v>0</v>
      </c>
      <c r="J52" s="212">
        <f t="shared" ref="J52" si="4">J47+J48-J51</f>
        <v>0</v>
      </c>
      <c r="K52" s="212">
        <f t="shared" ref="K52" si="5">K47+K48-K51</f>
        <v>0</v>
      </c>
      <c r="L52" s="311"/>
    </row>
    <row r="53" spans="1:12" ht="19.149999999999999" customHeight="1" x14ac:dyDescent="0.35">
      <c r="A53" s="96">
        <f t="shared" si="0"/>
        <v>48</v>
      </c>
      <c r="B53" s="110" t="s">
        <v>85</v>
      </c>
      <c r="C53" s="52" t="s">
        <v>432</v>
      </c>
      <c r="D53" s="36">
        <v>2949</v>
      </c>
      <c r="E53" s="732"/>
      <c r="F53" s="732"/>
      <c r="G53" s="732"/>
      <c r="H53" s="211">
        <f t="shared" si="1"/>
        <v>0</v>
      </c>
      <c r="I53" s="732"/>
      <c r="J53" s="732"/>
      <c r="K53" s="732"/>
      <c r="L53" s="311"/>
    </row>
    <row r="54" spans="1:12" ht="19.149999999999999" customHeight="1" x14ac:dyDescent="0.35">
      <c r="A54" s="96">
        <f t="shared" si="0"/>
        <v>49</v>
      </c>
      <c r="B54" s="170" t="s">
        <v>79</v>
      </c>
      <c r="C54" s="117" t="s">
        <v>97</v>
      </c>
      <c r="D54" s="40">
        <v>2959</v>
      </c>
      <c r="E54" s="212">
        <f>E50-E51-E53</f>
        <v>0</v>
      </c>
      <c r="F54" s="212">
        <f t="shared" ref="F54:G54" si="6">F50-F51-F53</f>
        <v>0</v>
      </c>
      <c r="G54" s="212">
        <f t="shared" si="6"/>
        <v>0</v>
      </c>
      <c r="H54" s="213">
        <f t="shared" si="1"/>
        <v>0</v>
      </c>
      <c r="I54" s="212">
        <f t="shared" ref="I54" si="7">I50-I51-I53</f>
        <v>0</v>
      </c>
      <c r="J54" s="212">
        <f t="shared" ref="J54" si="8">J50-J51-J53</f>
        <v>0</v>
      </c>
      <c r="K54" s="212">
        <f t="shared" ref="K54" si="9">K50-K51-K53</f>
        <v>0</v>
      </c>
      <c r="L54" s="311"/>
    </row>
    <row r="55" spans="1:12" ht="19.149999999999999" customHeight="1" x14ac:dyDescent="0.35">
      <c r="A55" s="96">
        <f t="shared" si="0"/>
        <v>50</v>
      </c>
      <c r="B55" s="103" t="s">
        <v>341</v>
      </c>
      <c r="C55" s="33" t="s">
        <v>98</v>
      </c>
      <c r="D55" s="36">
        <v>2497</v>
      </c>
      <c r="E55" s="732"/>
      <c r="F55" s="732"/>
      <c r="G55" s="732"/>
      <c r="H55" s="211">
        <f t="shared" si="1"/>
        <v>0</v>
      </c>
      <c r="I55" s="732"/>
      <c r="J55" s="732"/>
      <c r="K55" s="732"/>
      <c r="L55" s="311"/>
    </row>
    <row r="56" spans="1:12" ht="19.149999999999999" customHeight="1" x14ac:dyDescent="0.35">
      <c r="A56" s="96">
        <f t="shared" si="0"/>
        <v>51</v>
      </c>
      <c r="B56" s="103" t="s">
        <v>76</v>
      </c>
      <c r="C56" s="33" t="s">
        <v>99</v>
      </c>
      <c r="D56" s="36">
        <v>2896</v>
      </c>
      <c r="E56" s="732"/>
      <c r="F56" s="732"/>
      <c r="G56" s="732"/>
      <c r="H56" s="211">
        <f t="shared" si="1"/>
        <v>0</v>
      </c>
      <c r="I56" s="732"/>
      <c r="J56" s="732"/>
      <c r="K56" s="732"/>
      <c r="L56" s="311"/>
    </row>
    <row r="57" spans="1:12" ht="19.149999999999999" customHeight="1" x14ac:dyDescent="0.35">
      <c r="A57" s="96">
        <f t="shared" si="0"/>
        <v>52</v>
      </c>
      <c r="B57" s="103" t="s">
        <v>341</v>
      </c>
      <c r="C57" s="118" t="s">
        <v>417</v>
      </c>
      <c r="D57" s="119" t="s">
        <v>415</v>
      </c>
      <c r="E57" s="732"/>
      <c r="F57" s="732"/>
      <c r="G57" s="732"/>
      <c r="H57" s="211">
        <f t="shared" si="1"/>
        <v>0</v>
      </c>
      <c r="I57" s="732"/>
      <c r="J57" s="732"/>
      <c r="K57" s="732"/>
      <c r="L57" s="311"/>
    </row>
    <row r="58" spans="1:12" ht="19.149999999999999" customHeight="1" x14ac:dyDescent="0.35">
      <c r="A58" s="96">
        <f t="shared" si="0"/>
        <v>53</v>
      </c>
      <c r="B58" s="103" t="s">
        <v>341</v>
      </c>
      <c r="C58" s="118" t="s">
        <v>339</v>
      </c>
      <c r="D58" s="119" t="s">
        <v>340</v>
      </c>
      <c r="E58" s="732"/>
      <c r="F58" s="732"/>
      <c r="G58" s="732"/>
      <c r="H58" s="211">
        <f t="shared" si="1"/>
        <v>0</v>
      </c>
      <c r="I58" s="732"/>
      <c r="J58" s="732"/>
      <c r="K58" s="732"/>
      <c r="L58" s="311"/>
    </row>
    <row r="59" spans="1:12" ht="19.149999999999999" customHeight="1" x14ac:dyDescent="0.35">
      <c r="A59" s="96">
        <f t="shared" si="0"/>
        <v>54</v>
      </c>
      <c r="B59" s="103" t="s">
        <v>341</v>
      </c>
      <c r="C59" s="118" t="s">
        <v>342</v>
      </c>
      <c r="D59" s="119">
        <v>2906</v>
      </c>
      <c r="E59" s="732"/>
      <c r="F59" s="732"/>
      <c r="G59" s="732"/>
      <c r="H59" s="211">
        <f t="shared" si="1"/>
        <v>0</v>
      </c>
      <c r="I59" s="732"/>
      <c r="J59" s="732"/>
      <c r="K59" s="732"/>
      <c r="L59" s="311"/>
    </row>
    <row r="60" spans="1:12" ht="19.149999999999999" customHeight="1" x14ac:dyDescent="0.35">
      <c r="A60" s="96">
        <f t="shared" si="0"/>
        <v>55</v>
      </c>
      <c r="B60" s="103" t="s">
        <v>341</v>
      </c>
      <c r="C60" s="118" t="s">
        <v>418</v>
      </c>
      <c r="D60" s="119">
        <v>2908</v>
      </c>
      <c r="E60" s="732"/>
      <c r="F60" s="732"/>
      <c r="G60" s="732"/>
      <c r="H60" s="211">
        <f t="shared" si="1"/>
        <v>0</v>
      </c>
      <c r="I60" s="732"/>
      <c r="J60" s="732"/>
      <c r="K60" s="732"/>
      <c r="L60" s="311"/>
    </row>
    <row r="61" spans="1:12" ht="19.149999999999999" customHeight="1" x14ac:dyDescent="0.35">
      <c r="A61" s="96">
        <f t="shared" si="0"/>
        <v>56</v>
      </c>
      <c r="B61" s="103" t="s">
        <v>76</v>
      </c>
      <c r="C61" s="118" t="s">
        <v>343</v>
      </c>
      <c r="D61" s="119">
        <v>2912</v>
      </c>
      <c r="E61" s="732"/>
      <c r="F61" s="732"/>
      <c r="G61" s="732"/>
      <c r="H61" s="211">
        <f t="shared" si="1"/>
        <v>0</v>
      </c>
      <c r="I61" s="732"/>
      <c r="J61" s="732"/>
      <c r="K61" s="732"/>
      <c r="L61" s="311"/>
    </row>
    <row r="62" spans="1:12" ht="19.149999999999999" customHeight="1" x14ac:dyDescent="0.35">
      <c r="A62" s="96">
        <f t="shared" si="0"/>
        <v>57</v>
      </c>
      <c r="B62" s="103" t="s">
        <v>76</v>
      </c>
      <c r="C62" s="118" t="s">
        <v>344</v>
      </c>
      <c r="D62" s="119">
        <v>2913</v>
      </c>
      <c r="E62" s="732"/>
      <c r="F62" s="732"/>
      <c r="G62" s="732"/>
      <c r="H62" s="211">
        <f t="shared" si="1"/>
        <v>0</v>
      </c>
      <c r="I62" s="732"/>
      <c r="J62" s="732"/>
      <c r="K62" s="732"/>
      <c r="L62" s="311"/>
    </row>
    <row r="63" spans="1:12" ht="19.149999999999999" customHeight="1" x14ac:dyDescent="0.35">
      <c r="A63" s="96">
        <f t="shared" si="0"/>
        <v>58</v>
      </c>
      <c r="B63" s="172" t="s">
        <v>79</v>
      </c>
      <c r="C63" s="116" t="s">
        <v>345</v>
      </c>
      <c r="D63" s="119"/>
      <c r="E63" s="315">
        <f>E54-E55+E56-E57-E58-E59-E60+E61+E62</f>
        <v>0</v>
      </c>
      <c r="F63" s="315">
        <f t="shared" ref="F63:K63" si="10">F54-F55+F56-F57-F58-F59-F60+F61+F62</f>
        <v>0</v>
      </c>
      <c r="G63" s="315">
        <f t="shared" si="10"/>
        <v>0</v>
      </c>
      <c r="H63" s="213">
        <f t="shared" si="1"/>
        <v>0</v>
      </c>
      <c r="I63" s="315">
        <f t="shared" si="10"/>
        <v>0</v>
      </c>
      <c r="J63" s="315">
        <f t="shared" si="10"/>
        <v>0</v>
      </c>
      <c r="K63" s="315">
        <f t="shared" si="10"/>
        <v>0</v>
      </c>
      <c r="L63" s="311"/>
    </row>
    <row r="64" spans="1:12" ht="19.149999999999999" customHeight="1" x14ac:dyDescent="0.35">
      <c r="A64" s="96">
        <f t="shared" si="0"/>
        <v>59</v>
      </c>
      <c r="B64" s="110"/>
      <c r="C64" s="98" t="s">
        <v>348</v>
      </c>
      <c r="D64" s="119"/>
      <c r="E64" s="316">
        <f>E63+E40</f>
        <v>0</v>
      </c>
      <c r="F64" s="316">
        <f t="shared" ref="F64:K64" si="11">F63+F40</f>
        <v>0</v>
      </c>
      <c r="G64" s="316">
        <f t="shared" si="11"/>
        <v>0</v>
      </c>
      <c r="H64" s="211">
        <f t="shared" si="1"/>
        <v>0</v>
      </c>
      <c r="I64" s="316">
        <f t="shared" si="11"/>
        <v>0</v>
      </c>
      <c r="J64" s="316">
        <f t="shared" si="11"/>
        <v>0</v>
      </c>
      <c r="K64" s="316">
        <f t="shared" si="11"/>
        <v>0</v>
      </c>
      <c r="L64" s="311"/>
    </row>
    <row r="65" spans="1:12" ht="19.149999999999999" customHeight="1" x14ac:dyDescent="0.35">
      <c r="A65" s="96">
        <f t="shared" si="0"/>
        <v>60</v>
      </c>
      <c r="B65" s="34"/>
      <c r="C65" s="52" t="s">
        <v>100</v>
      </c>
      <c r="D65" s="120"/>
      <c r="E65" s="732"/>
      <c r="F65" s="732"/>
      <c r="G65" s="732"/>
      <c r="H65" s="211">
        <f t="shared" si="1"/>
        <v>0</v>
      </c>
      <c r="I65" s="732"/>
      <c r="J65" s="732"/>
      <c r="K65" s="732"/>
      <c r="L65" s="311"/>
    </row>
    <row r="66" spans="1:12" ht="19.149999999999999" customHeight="1" x14ac:dyDescent="0.35">
      <c r="A66" s="96">
        <f t="shared" si="0"/>
        <v>61</v>
      </c>
      <c r="B66" s="110" t="s">
        <v>85</v>
      </c>
      <c r="C66" s="118" t="s">
        <v>101</v>
      </c>
      <c r="D66" s="36"/>
      <c r="E66" s="732"/>
      <c r="F66" s="732"/>
      <c r="G66" s="732"/>
      <c r="H66" s="211">
        <f t="shared" si="1"/>
        <v>0</v>
      </c>
      <c r="I66" s="732"/>
      <c r="J66" s="732"/>
      <c r="K66" s="732"/>
      <c r="L66" s="311"/>
    </row>
    <row r="67" spans="1:12" ht="19.149999999999999" customHeight="1" x14ac:dyDescent="0.35">
      <c r="A67" s="96">
        <f t="shared" si="0"/>
        <v>62</v>
      </c>
      <c r="B67" s="110" t="s">
        <v>85</v>
      </c>
      <c r="C67" s="33" t="s">
        <v>102</v>
      </c>
      <c r="D67" s="36"/>
      <c r="E67" s="732"/>
      <c r="F67" s="732"/>
      <c r="G67" s="732"/>
      <c r="H67" s="211">
        <f t="shared" si="1"/>
        <v>0</v>
      </c>
      <c r="I67" s="732"/>
      <c r="J67" s="732"/>
      <c r="K67" s="732"/>
      <c r="L67" s="311"/>
    </row>
    <row r="68" spans="1:12" ht="19.149999999999999" customHeight="1" x14ac:dyDescent="0.35">
      <c r="A68" s="96">
        <f t="shared" ref="A68:A99" si="12">A67+1</f>
        <v>63</v>
      </c>
      <c r="B68" s="41" t="s">
        <v>79</v>
      </c>
      <c r="C68" s="121" t="s">
        <v>347</v>
      </c>
      <c r="D68" s="36"/>
      <c r="E68" s="212">
        <f>E65-E66-E67</f>
        <v>0</v>
      </c>
      <c r="F68" s="212">
        <f>F65-F66-F67</f>
        <v>0</v>
      </c>
      <c r="G68" s="212">
        <f>G65-G66-G67</f>
        <v>0</v>
      </c>
      <c r="H68" s="213">
        <f t="shared" si="1"/>
        <v>0</v>
      </c>
      <c r="I68" s="212">
        <f>I65-I66-I67</f>
        <v>0</v>
      </c>
      <c r="J68" s="212">
        <f>J65-J66-J67</f>
        <v>0</v>
      </c>
      <c r="K68" s="212">
        <f>K65-K66-K67</f>
        <v>0</v>
      </c>
      <c r="L68" s="311"/>
    </row>
    <row r="69" spans="1:12" ht="19.149999999999999" customHeight="1" x14ac:dyDescent="0.35">
      <c r="A69" s="96">
        <f t="shared" si="12"/>
        <v>64</v>
      </c>
      <c r="B69" s="122"/>
      <c r="C69" s="52" t="s">
        <v>103</v>
      </c>
      <c r="D69" s="36"/>
      <c r="E69" s="732"/>
      <c r="F69" s="732"/>
      <c r="G69" s="732"/>
      <c r="H69" s="211">
        <f t="shared" si="1"/>
        <v>0</v>
      </c>
      <c r="I69" s="732"/>
      <c r="J69" s="732"/>
      <c r="K69" s="732"/>
      <c r="L69" s="311"/>
    </row>
    <row r="70" spans="1:12" ht="19.149999999999999" customHeight="1" x14ac:dyDescent="0.35">
      <c r="A70" s="96">
        <f t="shared" si="12"/>
        <v>65</v>
      </c>
      <c r="B70" s="110" t="s">
        <v>85</v>
      </c>
      <c r="C70" s="33" t="s">
        <v>104</v>
      </c>
      <c r="D70" s="36"/>
      <c r="E70" s="732"/>
      <c r="F70" s="732"/>
      <c r="G70" s="732"/>
      <c r="H70" s="211">
        <f t="shared" si="1"/>
        <v>0</v>
      </c>
      <c r="I70" s="732"/>
      <c r="J70" s="732"/>
      <c r="K70" s="732"/>
      <c r="L70" s="311"/>
    </row>
    <row r="71" spans="1:12" ht="19.149999999999999" customHeight="1" x14ac:dyDescent="0.35">
      <c r="A71" s="96">
        <f t="shared" si="12"/>
        <v>66</v>
      </c>
      <c r="B71" s="41" t="s">
        <v>79</v>
      </c>
      <c r="C71" s="121" t="s">
        <v>105</v>
      </c>
      <c r="D71" s="36"/>
      <c r="E71" s="212">
        <f t="shared" ref="E71:K71" si="13">E69-E70</f>
        <v>0</v>
      </c>
      <c r="F71" s="212">
        <f t="shared" si="13"/>
        <v>0</v>
      </c>
      <c r="G71" s="212">
        <f t="shared" si="13"/>
        <v>0</v>
      </c>
      <c r="H71" s="213">
        <f t="shared" si="1"/>
        <v>0</v>
      </c>
      <c r="I71" s="212">
        <f t="shared" si="13"/>
        <v>0</v>
      </c>
      <c r="J71" s="212">
        <f t="shared" si="13"/>
        <v>0</v>
      </c>
      <c r="K71" s="212">
        <f t="shared" si="13"/>
        <v>0</v>
      </c>
      <c r="L71" s="311"/>
    </row>
    <row r="72" spans="1:12" ht="19.149999999999999" customHeight="1" x14ac:dyDescent="0.35">
      <c r="A72" s="96">
        <f t="shared" si="12"/>
        <v>67</v>
      </c>
      <c r="B72" s="123"/>
      <c r="C72" s="39" t="s">
        <v>346</v>
      </c>
      <c r="D72" s="36"/>
      <c r="E72" s="212">
        <f>E63-E68+E71</f>
        <v>0</v>
      </c>
      <c r="F72" s="212">
        <f t="shared" ref="F72:K72" si="14">F63-F68+F71</f>
        <v>0</v>
      </c>
      <c r="G72" s="212">
        <f t="shared" si="14"/>
        <v>0</v>
      </c>
      <c r="H72" s="213">
        <f t="shared" ref="H72:H99" si="15">IF(SUM(E72:G72)=0,0,SUM(E72:G72)/COUNTA(E72:G72))</f>
        <v>0</v>
      </c>
      <c r="I72" s="212">
        <f t="shared" si="14"/>
        <v>0</v>
      </c>
      <c r="J72" s="212">
        <f t="shared" si="14"/>
        <v>0</v>
      </c>
      <c r="K72" s="212">
        <f t="shared" si="14"/>
        <v>0</v>
      </c>
      <c r="L72" s="311"/>
    </row>
    <row r="73" spans="1:12" ht="19.149999999999999" customHeight="1" x14ac:dyDescent="0.35">
      <c r="A73" s="96">
        <f t="shared" si="12"/>
        <v>68</v>
      </c>
      <c r="B73" s="124"/>
      <c r="C73" s="33" t="s">
        <v>349</v>
      </c>
      <c r="D73" s="36"/>
      <c r="E73" s="233">
        <f>E72+E40</f>
        <v>0</v>
      </c>
      <c r="F73" s="233">
        <f t="shared" ref="F73:K73" si="16">F72+F40</f>
        <v>0</v>
      </c>
      <c r="G73" s="233">
        <f t="shared" si="16"/>
        <v>0</v>
      </c>
      <c r="H73" s="211">
        <f t="shared" si="15"/>
        <v>0</v>
      </c>
      <c r="I73" s="234">
        <f t="shared" si="16"/>
        <v>0</v>
      </c>
      <c r="J73" s="234">
        <f t="shared" si="16"/>
        <v>0</v>
      </c>
      <c r="K73" s="235">
        <f t="shared" si="16"/>
        <v>0</v>
      </c>
      <c r="L73" s="311"/>
    </row>
    <row r="74" spans="1:12" ht="19.149999999999999" customHeight="1" x14ac:dyDescent="0.35">
      <c r="A74" s="96">
        <f t="shared" si="12"/>
        <v>69</v>
      </c>
      <c r="B74" s="103" t="s">
        <v>341</v>
      </c>
      <c r="C74" s="33" t="s">
        <v>433</v>
      </c>
      <c r="D74" s="36"/>
      <c r="E74" s="316">
        <f>'Anlage 2'!G47</f>
        <v>0</v>
      </c>
      <c r="F74" s="316">
        <f>'Anlage 2'!I47</f>
        <v>0</v>
      </c>
      <c r="G74" s="316">
        <f>'Anlage 2'!K47</f>
        <v>0</v>
      </c>
      <c r="H74" s="211">
        <f t="shared" si="15"/>
        <v>0</v>
      </c>
      <c r="I74" s="316">
        <f>'Anlage 2'!M47+'Anlage 2'!M56</f>
        <v>0</v>
      </c>
      <c r="J74" s="316">
        <f>'Anlage 2'!O47+'Anlage 2'!O56</f>
        <v>0</v>
      </c>
      <c r="K74" s="316">
        <f>'Anlage 2'!Q47+'Anlage 2'!Q56</f>
        <v>0</v>
      </c>
      <c r="L74" s="311"/>
    </row>
    <row r="75" spans="1:12" ht="19.149999999999999" customHeight="1" thickBot="1" x14ac:dyDescent="0.4">
      <c r="A75" s="96">
        <f t="shared" si="12"/>
        <v>70</v>
      </c>
      <c r="B75" s="173" t="s">
        <v>79</v>
      </c>
      <c r="C75" s="121" t="s">
        <v>352</v>
      </c>
      <c r="D75" s="36"/>
      <c r="E75" s="233">
        <f>E73-E74</f>
        <v>0</v>
      </c>
      <c r="F75" s="233">
        <f t="shared" ref="F75:K75" si="17">F73-F74</f>
        <v>0</v>
      </c>
      <c r="G75" s="233">
        <f t="shared" si="17"/>
        <v>0</v>
      </c>
      <c r="H75" s="211">
        <f t="shared" si="15"/>
        <v>0</v>
      </c>
      <c r="I75" s="233">
        <f t="shared" si="17"/>
        <v>0</v>
      </c>
      <c r="J75" s="233">
        <f t="shared" si="17"/>
        <v>0</v>
      </c>
      <c r="K75" s="233">
        <f t="shared" si="17"/>
        <v>0</v>
      </c>
      <c r="L75" s="311"/>
    </row>
    <row r="76" spans="1:12" ht="19.149999999999999" customHeight="1" thickBot="1" x14ac:dyDescent="0.4">
      <c r="A76" s="96">
        <f t="shared" si="12"/>
        <v>71</v>
      </c>
      <c r="B76" s="124"/>
      <c r="C76" s="39" t="s">
        <v>106</v>
      </c>
      <c r="D76" s="120"/>
      <c r="E76" s="236"/>
      <c r="F76" s="236"/>
      <c r="G76" s="236"/>
      <c r="H76" s="237"/>
      <c r="I76" s="238" t="str">
        <f>IF('BEK 1'!H128=0,"",(I63+I39)/'BEK 1'!H128)</f>
        <v/>
      </c>
      <c r="J76" s="238" t="str">
        <f>IF('BEK 1'!L128=0,"",(J63+J39)/'BEK 1'!L128)</f>
        <v/>
      </c>
      <c r="K76" s="238" t="str">
        <f>IF('BEK 1'!P128=0,"",(K63+K39)/'BEK 1'!P128)</f>
        <v/>
      </c>
      <c r="L76" s="311"/>
    </row>
    <row r="77" spans="1:12" s="318" customFormat="1" ht="19.149999999999999" customHeight="1" x14ac:dyDescent="0.35">
      <c r="A77" s="96">
        <f t="shared" si="12"/>
        <v>72</v>
      </c>
      <c r="B77" s="161"/>
      <c r="C77" s="162" t="s">
        <v>107</v>
      </c>
      <c r="D77" s="163"/>
      <c r="E77" s="212">
        <f>E63+E71-E68-E49</f>
        <v>0</v>
      </c>
      <c r="F77" s="212">
        <f t="shared" ref="F77:K77" si="18">F63+F71-F68-F49</f>
        <v>0</v>
      </c>
      <c r="G77" s="212">
        <f t="shared" si="18"/>
        <v>0</v>
      </c>
      <c r="H77" s="213">
        <f t="shared" si="15"/>
        <v>0</v>
      </c>
      <c r="I77" s="212">
        <f t="shared" si="18"/>
        <v>0</v>
      </c>
      <c r="J77" s="212">
        <f t="shared" si="18"/>
        <v>0</v>
      </c>
      <c r="K77" s="212">
        <f t="shared" si="18"/>
        <v>0</v>
      </c>
      <c r="L77" s="317"/>
    </row>
    <row r="78" spans="1:12" s="318" customFormat="1" ht="19.149999999999999" customHeight="1" x14ac:dyDescent="0.35">
      <c r="A78" s="96">
        <f t="shared" si="12"/>
        <v>73</v>
      </c>
      <c r="B78" s="164"/>
      <c r="C78" s="162" t="s">
        <v>108</v>
      </c>
      <c r="D78" s="165"/>
      <c r="E78" s="212">
        <f>IF(E77=0,0,('BEK 4'!C26)/E77)</f>
        <v>0</v>
      </c>
      <c r="F78" s="212">
        <f>IF(F77=0,0,('BEK 4'!D26)/F77)</f>
        <v>0</v>
      </c>
      <c r="G78" s="212">
        <f>IF(G77=0,0,('BEK 4'!E26)/G77)</f>
        <v>0</v>
      </c>
      <c r="H78" s="213">
        <f t="shared" si="15"/>
        <v>0</v>
      </c>
      <c r="I78" s="212">
        <f>IF(I77=0,0,('BEK 4'!F26)/I77)</f>
        <v>0</v>
      </c>
      <c r="J78" s="212">
        <f>IF(J77=0,0,('BEK 4'!G26)/J77)</f>
        <v>0</v>
      </c>
      <c r="K78" s="212">
        <f>IF(K77=0,0,('BEK 4'!H26)/K77)</f>
        <v>0</v>
      </c>
      <c r="L78" s="317"/>
    </row>
    <row r="79" spans="1:12" s="318" customFormat="1" ht="19.149999999999999" customHeight="1" x14ac:dyDescent="0.35">
      <c r="A79" s="96">
        <f t="shared" si="12"/>
        <v>74</v>
      </c>
      <c r="B79" s="164"/>
      <c r="C79" s="162" t="s">
        <v>109</v>
      </c>
      <c r="D79" s="165"/>
      <c r="E79" s="212">
        <f>E54-E49+E40+E71-E68</f>
        <v>0</v>
      </c>
      <c r="F79" s="212">
        <f t="shared" ref="F79:K79" si="19">F54-F49+F40+F71-F68</f>
        <v>0</v>
      </c>
      <c r="G79" s="212">
        <f t="shared" si="19"/>
        <v>0</v>
      </c>
      <c r="H79" s="213">
        <f t="shared" si="15"/>
        <v>0</v>
      </c>
      <c r="I79" s="212">
        <f t="shared" si="19"/>
        <v>0</v>
      </c>
      <c r="J79" s="212">
        <f t="shared" si="19"/>
        <v>0</v>
      </c>
      <c r="K79" s="212">
        <f t="shared" si="19"/>
        <v>0</v>
      </c>
      <c r="L79" s="317"/>
    </row>
    <row r="80" spans="1:12" ht="19.149999999999999" customHeight="1" thickBot="1" x14ac:dyDescent="0.4">
      <c r="A80" s="96">
        <f t="shared" si="12"/>
        <v>75</v>
      </c>
      <c r="B80" s="124"/>
      <c r="C80" s="39" t="s">
        <v>110</v>
      </c>
      <c r="D80" s="120"/>
      <c r="E80" s="212">
        <f>IF(E79=0,0,+E79-'BEK 4'!C26)</f>
        <v>0</v>
      </c>
      <c r="F80" s="212">
        <f>IF(F79=0,0,+F79-'BEK 4'!D26)</f>
        <v>0</v>
      </c>
      <c r="G80" s="212">
        <f>IF(G79=0,0,+G79-'BEK 4'!E26)</f>
        <v>0</v>
      </c>
      <c r="H80" s="213">
        <f t="shared" si="15"/>
        <v>0</v>
      </c>
      <c r="I80" s="212">
        <f>IF(I79=0,0,+I79-'BEK 4'!G26)</f>
        <v>0</v>
      </c>
      <c r="J80" s="212">
        <f>IF(J79=0,0,+J79-'BEK 4'!H26)</f>
        <v>0</v>
      </c>
      <c r="K80" s="212">
        <f>IF(K79=0,0,+K79-'BEK 4'!I26)</f>
        <v>0</v>
      </c>
      <c r="L80" s="311"/>
    </row>
    <row r="81" spans="1:12" ht="19.149999999999999" customHeight="1" thickBot="1" x14ac:dyDescent="0.4">
      <c r="A81" s="176"/>
      <c r="B81" s="177"/>
      <c r="C81" s="178"/>
      <c r="D81" s="179"/>
      <c r="E81" s="180"/>
      <c r="F81" s="180"/>
      <c r="G81" s="180"/>
      <c r="H81" s="181"/>
      <c r="I81" s="180"/>
      <c r="J81" s="180"/>
      <c r="K81" s="180"/>
      <c r="L81" s="310"/>
    </row>
    <row r="82" spans="1:12" ht="19.149999999999999" customHeight="1" x14ac:dyDescent="0.35">
      <c r="A82" s="174">
        <f>A80+1</f>
        <v>76</v>
      </c>
      <c r="B82" s="830" t="s">
        <v>111</v>
      </c>
      <c r="C82" s="182" t="s">
        <v>354</v>
      </c>
      <c r="D82" s="175">
        <v>1020.1021</v>
      </c>
      <c r="E82" s="733"/>
      <c r="F82" s="733"/>
      <c r="G82" s="733"/>
      <c r="H82" s="242">
        <f t="shared" si="15"/>
        <v>0</v>
      </c>
      <c r="I82" s="733"/>
      <c r="J82" s="733"/>
      <c r="K82" s="733"/>
      <c r="L82" s="311"/>
    </row>
    <row r="83" spans="1:12" ht="19.149999999999999" customHeight="1" x14ac:dyDescent="0.35">
      <c r="A83" s="96">
        <f t="shared" si="12"/>
        <v>77</v>
      </c>
      <c r="B83" s="831"/>
      <c r="C83" s="182" t="s">
        <v>355</v>
      </c>
      <c r="D83" s="119" t="s">
        <v>419</v>
      </c>
      <c r="E83" s="733"/>
      <c r="F83" s="733"/>
      <c r="G83" s="733"/>
      <c r="H83" s="242">
        <f t="shared" si="15"/>
        <v>0</v>
      </c>
      <c r="I83" s="733"/>
      <c r="J83" s="733"/>
      <c r="K83" s="733"/>
      <c r="L83" s="311"/>
    </row>
    <row r="84" spans="1:12" ht="19.149999999999999" customHeight="1" x14ac:dyDescent="0.35">
      <c r="A84" s="96">
        <f t="shared" si="12"/>
        <v>78</v>
      </c>
      <c r="B84" s="832"/>
      <c r="C84" s="189" t="s">
        <v>420</v>
      </c>
      <c r="D84" s="119">
        <v>1039</v>
      </c>
      <c r="E84" s="733"/>
      <c r="F84" s="733"/>
      <c r="G84" s="733"/>
      <c r="H84" s="242">
        <f t="shared" si="15"/>
        <v>0</v>
      </c>
      <c r="I84" s="733"/>
      <c r="J84" s="733"/>
      <c r="K84" s="733"/>
      <c r="L84" s="311"/>
    </row>
    <row r="85" spans="1:12" ht="19.149999999999999" customHeight="1" x14ac:dyDescent="0.35">
      <c r="A85" s="96">
        <f t="shared" si="12"/>
        <v>79</v>
      </c>
      <c r="B85" s="832"/>
      <c r="C85" s="190" t="s">
        <v>421</v>
      </c>
      <c r="D85" s="119">
        <v>1030</v>
      </c>
      <c r="E85" s="707"/>
      <c r="F85" s="707"/>
      <c r="G85" s="707"/>
      <c r="H85" s="220">
        <f t="shared" si="15"/>
        <v>0</v>
      </c>
      <c r="I85" s="707"/>
      <c r="J85" s="707"/>
      <c r="K85" s="707"/>
      <c r="L85" s="311"/>
    </row>
    <row r="86" spans="1:12" ht="19.149999999999999" customHeight="1" x14ac:dyDescent="0.35">
      <c r="A86" s="96">
        <f t="shared" si="12"/>
        <v>80</v>
      </c>
      <c r="B86" s="832"/>
      <c r="C86" s="190" t="s">
        <v>422</v>
      </c>
      <c r="D86" s="119">
        <v>1031</v>
      </c>
      <c r="E86" s="707"/>
      <c r="F86" s="707"/>
      <c r="G86" s="707"/>
      <c r="H86" s="220">
        <f t="shared" si="15"/>
        <v>0</v>
      </c>
      <c r="I86" s="707"/>
      <c r="J86" s="707"/>
      <c r="K86" s="707"/>
      <c r="L86" s="311"/>
    </row>
    <row r="87" spans="1:12" ht="19.149999999999999" customHeight="1" x14ac:dyDescent="0.35">
      <c r="A87" s="96">
        <f t="shared" si="12"/>
        <v>81</v>
      </c>
      <c r="B87" s="832"/>
      <c r="C87" s="191" t="s">
        <v>356</v>
      </c>
      <c r="D87" s="120" t="s">
        <v>362</v>
      </c>
      <c r="E87" s="707"/>
      <c r="F87" s="707"/>
      <c r="G87" s="707"/>
      <c r="H87" s="220">
        <f>IF(SUM(E87:G87)=0,0,SUM(E87:G87)/COUNTA(E87:G87))</f>
        <v>0</v>
      </c>
      <c r="I87" s="707"/>
      <c r="J87" s="707"/>
      <c r="K87" s="707"/>
      <c r="L87" s="311"/>
    </row>
    <row r="88" spans="1:12" ht="19.149999999999999" customHeight="1" x14ac:dyDescent="0.35">
      <c r="A88" s="96">
        <f t="shared" si="12"/>
        <v>82</v>
      </c>
      <c r="B88" s="831"/>
      <c r="C88" s="182" t="s">
        <v>357</v>
      </c>
      <c r="D88" s="120">
        <v>1099</v>
      </c>
      <c r="E88" s="733"/>
      <c r="F88" s="733"/>
      <c r="G88" s="733"/>
      <c r="H88" s="242">
        <f>IF(SUM(E88:G88)=0,0,SUM(E88:G88)/COUNTA(E88:G88))</f>
        <v>0</v>
      </c>
      <c r="I88" s="733"/>
      <c r="J88" s="733"/>
      <c r="K88" s="733"/>
      <c r="L88" s="311"/>
    </row>
    <row r="89" spans="1:12" ht="19.149999999999999" customHeight="1" x14ac:dyDescent="0.35">
      <c r="A89" s="96">
        <f t="shared" si="12"/>
        <v>83</v>
      </c>
      <c r="B89" s="831"/>
      <c r="C89" s="183" t="s">
        <v>358</v>
      </c>
      <c r="D89" s="120">
        <v>1110</v>
      </c>
      <c r="E89" s="707"/>
      <c r="F89" s="707"/>
      <c r="G89" s="707"/>
      <c r="H89" s="220">
        <f t="shared" si="15"/>
        <v>0</v>
      </c>
      <c r="I89" s="707"/>
      <c r="J89" s="707"/>
      <c r="K89" s="707"/>
      <c r="L89" s="311"/>
    </row>
    <row r="90" spans="1:12" ht="19.149999999999999" customHeight="1" x14ac:dyDescent="0.35">
      <c r="A90" s="96">
        <f t="shared" si="12"/>
        <v>84</v>
      </c>
      <c r="B90" s="831"/>
      <c r="C90" s="193" t="s">
        <v>363</v>
      </c>
      <c r="D90" s="119" t="s">
        <v>359</v>
      </c>
      <c r="E90" s="707"/>
      <c r="F90" s="707"/>
      <c r="G90" s="707"/>
      <c r="H90" s="220">
        <f t="shared" si="15"/>
        <v>0</v>
      </c>
      <c r="I90" s="707"/>
      <c r="J90" s="707"/>
      <c r="K90" s="707"/>
      <c r="L90" s="311"/>
    </row>
    <row r="91" spans="1:12" ht="19.149999999999999" customHeight="1" x14ac:dyDescent="0.35">
      <c r="A91" s="96">
        <f t="shared" si="12"/>
        <v>85</v>
      </c>
      <c r="B91" s="831"/>
      <c r="C91" s="194" t="s">
        <v>423</v>
      </c>
      <c r="D91" s="119">
        <v>1202</v>
      </c>
      <c r="E91" s="707"/>
      <c r="F91" s="707"/>
      <c r="G91" s="707"/>
      <c r="H91" s="220">
        <f t="shared" si="15"/>
        <v>0</v>
      </c>
      <c r="I91" s="707"/>
      <c r="J91" s="707"/>
      <c r="K91" s="707"/>
      <c r="L91" s="311"/>
    </row>
    <row r="92" spans="1:12" ht="19.149999999999999" customHeight="1" x14ac:dyDescent="0.35">
      <c r="A92" s="96">
        <f t="shared" si="12"/>
        <v>86</v>
      </c>
      <c r="B92" s="831"/>
      <c r="C92" s="54" t="s">
        <v>365</v>
      </c>
      <c r="D92" s="36" t="s">
        <v>364</v>
      </c>
      <c r="E92" s="223">
        <f>SUM(E82:E84,E87:E91)</f>
        <v>0</v>
      </c>
      <c r="F92" s="223">
        <f t="shared" ref="F92" si="20">SUM(F82:F84,F87:F91)</f>
        <v>0</v>
      </c>
      <c r="G92" s="223">
        <f>SUM(G82:G84,G87:G91)</f>
        <v>0</v>
      </c>
      <c r="H92" s="220">
        <f>IF(SUM(E92:G92)=0,0,SUM(E92:G92)/COUNTA(E92:G92))</f>
        <v>0</v>
      </c>
      <c r="I92" s="223">
        <f>SUM(I82:I84,I87:I91)</f>
        <v>0</v>
      </c>
      <c r="J92" s="223">
        <f>SUM(J82:J84,J87:J91)</f>
        <v>0</v>
      </c>
      <c r="K92" s="223">
        <f>SUM(K82:K84,K87:K91)</f>
        <v>0</v>
      </c>
      <c r="L92" s="311"/>
    </row>
    <row r="93" spans="1:12" ht="19.149999999999999" customHeight="1" x14ac:dyDescent="0.35">
      <c r="A93" s="96">
        <f t="shared" si="12"/>
        <v>87</v>
      </c>
      <c r="B93" s="831"/>
      <c r="C93" s="184" t="s">
        <v>353</v>
      </c>
      <c r="D93" s="36">
        <v>1559</v>
      </c>
      <c r="E93" s="733"/>
      <c r="F93" s="733"/>
      <c r="G93" s="733"/>
      <c r="H93" s="242">
        <f t="shared" si="15"/>
        <v>0</v>
      </c>
      <c r="I93" s="733"/>
      <c r="J93" s="733"/>
      <c r="K93" s="733"/>
      <c r="L93" s="311"/>
    </row>
    <row r="94" spans="1:12" ht="19.149999999999999" customHeight="1" x14ac:dyDescent="0.35">
      <c r="A94" s="96">
        <f t="shared" si="12"/>
        <v>88</v>
      </c>
      <c r="B94" s="831"/>
      <c r="C94" s="192" t="s">
        <v>350</v>
      </c>
      <c r="D94" s="36">
        <v>1540</v>
      </c>
      <c r="E94" s="707"/>
      <c r="F94" s="707"/>
      <c r="G94" s="707"/>
      <c r="H94" s="220">
        <f t="shared" si="15"/>
        <v>0</v>
      </c>
      <c r="I94" s="707"/>
      <c r="J94" s="707"/>
      <c r="K94" s="707"/>
      <c r="L94" s="311"/>
    </row>
    <row r="95" spans="1:12" ht="19.149999999999999" customHeight="1" x14ac:dyDescent="0.35">
      <c r="A95" s="96">
        <f t="shared" si="12"/>
        <v>89</v>
      </c>
      <c r="B95" s="831"/>
      <c r="C95" s="182" t="s">
        <v>351</v>
      </c>
      <c r="D95" s="36">
        <v>1539</v>
      </c>
      <c r="E95" s="733"/>
      <c r="F95" s="733"/>
      <c r="G95" s="733"/>
      <c r="H95" s="242">
        <f t="shared" si="15"/>
        <v>0</v>
      </c>
      <c r="I95" s="733"/>
      <c r="J95" s="733"/>
      <c r="K95" s="733"/>
      <c r="L95" s="311"/>
    </row>
    <row r="96" spans="1:12" ht="19.149999999999999" customHeight="1" x14ac:dyDescent="0.35">
      <c r="A96" s="96">
        <f t="shared" si="12"/>
        <v>90</v>
      </c>
      <c r="B96" s="831"/>
      <c r="C96" s="690" t="s">
        <v>366</v>
      </c>
      <c r="D96" s="119" t="s">
        <v>367</v>
      </c>
      <c r="E96" s="733"/>
      <c r="F96" s="733"/>
      <c r="G96" s="733"/>
      <c r="H96" s="242">
        <f t="shared" si="15"/>
        <v>0</v>
      </c>
      <c r="I96" s="733"/>
      <c r="J96" s="733"/>
      <c r="K96" s="733"/>
      <c r="L96" s="311"/>
    </row>
    <row r="97" spans="1:12" ht="19.149999999999999" customHeight="1" x14ac:dyDescent="0.35">
      <c r="A97" s="96">
        <f t="shared" si="12"/>
        <v>91</v>
      </c>
      <c r="B97" s="831"/>
      <c r="C97" s="185" t="s">
        <v>360</v>
      </c>
      <c r="D97" s="119" t="s">
        <v>424</v>
      </c>
      <c r="E97" s="223">
        <f>IF(E93=0,E92-SUM(E94,E95,E96),E92-SUM(E93,E95,E96))</f>
        <v>0</v>
      </c>
      <c r="F97" s="223">
        <f t="shared" ref="F97:K97" si="21">IF(F93=0,F92-SUM(F94,F95,F96),F92-SUM(F93,F95,F96))</f>
        <v>0</v>
      </c>
      <c r="G97" s="223">
        <f t="shared" si="21"/>
        <v>0</v>
      </c>
      <c r="H97" s="220">
        <f t="shared" si="15"/>
        <v>0</v>
      </c>
      <c r="I97" s="223">
        <f t="shared" si="21"/>
        <v>0</v>
      </c>
      <c r="J97" s="223">
        <f t="shared" si="21"/>
        <v>0</v>
      </c>
      <c r="K97" s="223">
        <f t="shared" si="21"/>
        <v>0</v>
      </c>
      <c r="L97" s="311"/>
    </row>
    <row r="98" spans="1:12" ht="19.149999999999999" customHeight="1" x14ac:dyDescent="0.35">
      <c r="A98" s="96">
        <f t="shared" si="12"/>
        <v>92</v>
      </c>
      <c r="B98" s="831"/>
      <c r="C98" s="187" t="s">
        <v>361</v>
      </c>
      <c r="D98" s="45"/>
      <c r="E98" s="319">
        <f>E97-E82</f>
        <v>0</v>
      </c>
      <c r="F98" s="319">
        <f>F97-F82</f>
        <v>0</v>
      </c>
      <c r="G98" s="319">
        <f>G97-G82</f>
        <v>0</v>
      </c>
      <c r="H98" s="242">
        <f t="shared" si="15"/>
        <v>0</v>
      </c>
      <c r="I98" s="319">
        <f>I97-I82</f>
        <v>0</v>
      </c>
      <c r="J98" s="319">
        <f>J97-J82</f>
        <v>0</v>
      </c>
      <c r="K98" s="320">
        <f>K97-K82</f>
        <v>0</v>
      </c>
      <c r="L98" s="310"/>
    </row>
    <row r="99" spans="1:12" ht="19.149999999999999" customHeight="1" thickBot="1" x14ac:dyDescent="0.4">
      <c r="A99" s="96">
        <f t="shared" si="12"/>
        <v>93</v>
      </c>
      <c r="B99" s="833"/>
      <c r="C99" s="43" t="s">
        <v>368</v>
      </c>
      <c r="D99" s="186"/>
      <c r="E99" s="239">
        <f>(SUM(E82:E84,E87:E91))-(E82+E83)</f>
        <v>0</v>
      </c>
      <c r="F99" s="239">
        <f>SUM(F84:F90)</f>
        <v>0</v>
      </c>
      <c r="G99" s="239">
        <f>SUM(G84:G90)</f>
        <v>0</v>
      </c>
      <c r="H99" s="220">
        <f t="shared" si="15"/>
        <v>0</v>
      </c>
      <c r="I99" s="239">
        <f>SUM(I84:I90)</f>
        <v>0</v>
      </c>
      <c r="J99" s="239">
        <f>SUM(J84:J90)</f>
        <v>0</v>
      </c>
      <c r="K99" s="240">
        <f>SUM(K84:K90)</f>
        <v>0</v>
      </c>
      <c r="L99" s="310"/>
    </row>
    <row r="100" spans="1:12" ht="8.25" customHeight="1" x14ac:dyDescent="0.35">
      <c r="A100" s="108"/>
      <c r="B100" s="125"/>
      <c r="C100" s="125"/>
      <c r="D100" s="113"/>
      <c r="E100" s="126"/>
      <c r="F100" s="126"/>
      <c r="G100" s="126"/>
      <c r="H100" s="126"/>
      <c r="I100" s="126"/>
      <c r="J100" s="126"/>
      <c r="K100" s="126"/>
    </row>
    <row r="101" spans="1:12" ht="6.75" customHeight="1" thickBot="1" x14ac:dyDescent="0.4">
      <c r="A101" s="102"/>
      <c r="B101" s="127"/>
      <c r="C101" s="127"/>
      <c r="D101" s="128"/>
      <c r="E101" s="129"/>
      <c r="F101" s="129"/>
      <c r="G101" s="129"/>
      <c r="H101" s="129"/>
      <c r="I101" s="129"/>
      <c r="J101" s="129"/>
      <c r="K101" s="129"/>
    </row>
    <row r="102" spans="1:12" ht="18.75" customHeight="1" x14ac:dyDescent="0.35">
      <c r="A102" s="130"/>
      <c r="B102" s="131"/>
      <c r="C102" s="822" t="s">
        <v>112</v>
      </c>
      <c r="D102" s="132"/>
      <c r="E102" s="824" t="str">
        <f t="shared" ref="E102:K102" si="22">E6</f>
        <v/>
      </c>
      <c r="F102" s="824" t="str">
        <f t="shared" si="22"/>
        <v/>
      </c>
      <c r="G102" s="824" t="str">
        <f t="shared" si="22"/>
        <v/>
      </c>
      <c r="H102" s="826" t="str">
        <f t="shared" si="22"/>
        <v>Durchschnitt   3 J.</v>
      </c>
      <c r="I102" s="824" t="str">
        <f t="shared" si="22"/>
        <v/>
      </c>
      <c r="J102" s="824" t="str">
        <f t="shared" si="22"/>
        <v/>
      </c>
      <c r="K102" s="828" t="str">
        <f t="shared" si="22"/>
        <v/>
      </c>
      <c r="L102" s="310"/>
    </row>
    <row r="103" spans="1:12" ht="14.25" customHeight="1" x14ac:dyDescent="0.35">
      <c r="A103" s="133"/>
      <c r="B103" s="88"/>
      <c r="C103" s="823"/>
      <c r="D103" s="42"/>
      <c r="E103" s="825"/>
      <c r="F103" s="825"/>
      <c r="G103" s="825"/>
      <c r="H103" s="827"/>
      <c r="I103" s="825"/>
      <c r="J103" s="825"/>
      <c r="K103" s="829"/>
      <c r="L103" s="310"/>
    </row>
    <row r="104" spans="1:12" s="268" customFormat="1" ht="18.75" customHeight="1" thickBot="1" x14ac:dyDescent="0.3">
      <c r="A104" s="134"/>
      <c r="B104" s="135"/>
      <c r="C104" s="135" t="s">
        <v>113</v>
      </c>
      <c r="D104" s="136"/>
      <c r="E104" s="734"/>
      <c r="F104" s="734"/>
      <c r="G104" s="734"/>
      <c r="H104" s="241">
        <f>IF(SUM(E104:G104)=0,0,AVERAGE(E104:G104))</f>
        <v>0</v>
      </c>
      <c r="I104" s="321">
        <f>'BEK 1'!H127</f>
        <v>0</v>
      </c>
      <c r="J104" s="322">
        <f>'BEK 1'!L127</f>
        <v>0</v>
      </c>
      <c r="K104" s="323">
        <f>'BEK 1'!P127</f>
        <v>0</v>
      </c>
      <c r="L104" s="324"/>
    </row>
    <row r="105" spans="1:12" x14ac:dyDescent="0.35">
      <c r="A105" s="325"/>
      <c r="B105" s="88"/>
      <c r="C105" s="88"/>
      <c r="D105" s="42"/>
      <c r="E105" s="326"/>
      <c r="F105" s="326"/>
      <c r="G105" s="326"/>
      <c r="H105" s="326"/>
      <c r="I105" s="326"/>
      <c r="J105" s="326"/>
      <c r="K105" s="326"/>
      <c r="L105" s="310"/>
    </row>
    <row r="106" spans="1:12" x14ac:dyDescent="0.35">
      <c r="A106" s="327"/>
      <c r="B106" s="88"/>
      <c r="C106" s="88"/>
      <c r="D106" s="42"/>
      <c r="E106" s="326"/>
      <c r="F106" s="326"/>
      <c r="G106" s="326"/>
      <c r="H106" s="326"/>
      <c r="I106" s="326"/>
      <c r="J106" s="326"/>
      <c r="K106" s="326"/>
      <c r="L106" s="310"/>
    </row>
    <row r="107" spans="1:12" x14ac:dyDescent="0.35">
      <c r="A107" s="327"/>
      <c r="B107" s="88"/>
      <c r="C107" s="88"/>
      <c r="D107" s="42"/>
      <c r="E107" s="326"/>
      <c r="F107" s="326"/>
      <c r="G107" s="326"/>
      <c r="H107" s="326"/>
      <c r="I107" s="326"/>
      <c r="J107" s="326"/>
      <c r="K107" s="326"/>
      <c r="L107" s="310"/>
    </row>
    <row r="108" spans="1:12" x14ac:dyDescent="0.35">
      <c r="A108" s="327"/>
      <c r="B108" s="88"/>
      <c r="C108" s="88"/>
      <c r="D108" s="42"/>
      <c r="E108" s="326"/>
      <c r="F108" s="326"/>
      <c r="G108" s="326"/>
      <c r="H108" s="326"/>
      <c r="I108" s="326"/>
      <c r="J108" s="326"/>
      <c r="K108" s="326"/>
      <c r="L108" s="310"/>
    </row>
    <row r="109" spans="1:12" x14ac:dyDescent="0.35">
      <c r="A109" s="327"/>
      <c r="B109" s="310"/>
      <c r="C109" s="310"/>
      <c r="D109" s="42"/>
      <c r="E109" s="326"/>
      <c r="F109" s="326"/>
      <c r="G109" s="326"/>
      <c r="H109" s="326"/>
      <c r="I109" s="326"/>
      <c r="J109" s="326"/>
      <c r="K109" s="326"/>
      <c r="L109" s="310"/>
    </row>
    <row r="110" spans="1:12" x14ac:dyDescent="0.35">
      <c r="A110" s="327"/>
      <c r="B110" s="310"/>
      <c r="C110" s="310"/>
      <c r="D110" s="328"/>
      <c r="E110" s="326"/>
      <c r="F110" s="326"/>
      <c r="G110" s="326"/>
      <c r="H110" s="326"/>
      <c r="I110" s="326"/>
      <c r="J110" s="326"/>
      <c r="K110" s="326"/>
      <c r="L110" s="310"/>
    </row>
    <row r="111" spans="1:12" x14ac:dyDescent="0.35">
      <c r="A111" s="327"/>
      <c r="B111" s="310"/>
      <c r="C111" s="310"/>
      <c r="D111" s="328"/>
      <c r="E111" s="326"/>
      <c r="F111" s="326"/>
      <c r="G111" s="326"/>
      <c r="H111" s="326"/>
      <c r="I111" s="326"/>
      <c r="J111" s="326"/>
      <c r="K111" s="326"/>
      <c r="L111" s="310"/>
    </row>
    <row r="112" spans="1:12" x14ac:dyDescent="0.35">
      <c r="A112" s="327"/>
      <c r="B112" s="310"/>
      <c r="C112" s="310"/>
      <c r="D112" s="328"/>
      <c r="E112" s="326"/>
      <c r="F112" s="326"/>
      <c r="G112" s="326"/>
      <c r="H112" s="326"/>
      <c r="I112" s="326"/>
      <c r="J112" s="326"/>
      <c r="K112" s="326"/>
      <c r="L112" s="310"/>
    </row>
    <row r="113" spans="1:12" x14ac:dyDescent="0.35">
      <c r="A113" s="327"/>
      <c r="B113" s="310"/>
      <c r="C113" s="310"/>
      <c r="D113" s="328"/>
      <c r="E113" s="326"/>
      <c r="F113" s="326"/>
      <c r="G113" s="326"/>
      <c r="H113" s="326"/>
      <c r="I113" s="326"/>
      <c r="J113" s="326"/>
      <c r="K113" s="326"/>
      <c r="L113" s="310"/>
    </row>
    <row r="114" spans="1:12" x14ac:dyDescent="0.35">
      <c r="A114" s="327"/>
      <c r="B114" s="310"/>
      <c r="C114" s="310"/>
      <c r="D114" s="328"/>
      <c r="E114" s="326"/>
      <c r="F114" s="326"/>
      <c r="G114" s="326"/>
      <c r="H114" s="326"/>
      <c r="I114" s="326"/>
      <c r="J114" s="326"/>
      <c r="K114" s="326"/>
      <c r="L114" s="310"/>
    </row>
    <row r="115" spans="1:12" x14ac:dyDescent="0.35">
      <c r="A115" s="327"/>
      <c r="B115" s="310"/>
      <c r="C115" s="310"/>
      <c r="D115" s="328"/>
      <c r="E115" s="326"/>
      <c r="F115" s="326"/>
      <c r="G115" s="326"/>
      <c r="H115" s="326"/>
      <c r="I115" s="326"/>
      <c r="J115" s="326"/>
      <c r="K115" s="326"/>
      <c r="L115" s="310"/>
    </row>
    <row r="116" spans="1:12" x14ac:dyDescent="0.35">
      <c r="A116" s="327"/>
      <c r="B116" s="310"/>
      <c r="C116" s="310"/>
      <c r="D116" s="328"/>
      <c r="E116" s="326"/>
      <c r="F116" s="326"/>
      <c r="G116" s="326"/>
      <c r="H116" s="326"/>
      <c r="I116" s="326"/>
      <c r="J116" s="326"/>
      <c r="K116" s="326"/>
      <c r="L116" s="310"/>
    </row>
    <row r="117" spans="1:12" x14ac:dyDescent="0.35">
      <c r="A117" s="327"/>
      <c r="B117" s="310"/>
      <c r="C117" s="310"/>
      <c r="D117" s="328"/>
      <c r="E117" s="326"/>
      <c r="F117" s="326"/>
      <c r="G117" s="326"/>
      <c r="H117" s="326"/>
      <c r="I117" s="326"/>
      <c r="J117" s="326"/>
      <c r="K117" s="326"/>
      <c r="L117" s="310"/>
    </row>
    <row r="118" spans="1:12" x14ac:dyDescent="0.35">
      <c r="A118" s="327"/>
      <c r="B118" s="310"/>
      <c r="C118" s="310"/>
      <c r="D118" s="328"/>
      <c r="E118" s="326"/>
      <c r="F118" s="326"/>
      <c r="G118" s="326"/>
      <c r="H118" s="326"/>
      <c r="I118" s="326"/>
      <c r="J118" s="326"/>
      <c r="K118" s="326"/>
      <c r="L118" s="310"/>
    </row>
    <row r="119" spans="1:12" x14ac:dyDescent="0.35">
      <c r="A119" s="327"/>
      <c r="B119" s="310"/>
      <c r="C119" s="310"/>
      <c r="D119" s="328"/>
      <c r="E119" s="326"/>
      <c r="F119" s="326"/>
      <c r="G119" s="326"/>
      <c r="H119" s="326"/>
      <c r="I119" s="326"/>
      <c r="J119" s="326"/>
      <c r="K119" s="326"/>
      <c r="L119" s="310"/>
    </row>
    <row r="120" spans="1:12" x14ac:dyDescent="0.35">
      <c r="A120" s="327"/>
      <c r="B120" s="310"/>
      <c r="C120" s="310"/>
      <c r="D120" s="328"/>
      <c r="E120" s="326"/>
      <c r="F120" s="326"/>
      <c r="G120" s="326"/>
      <c r="H120" s="326"/>
      <c r="I120" s="326"/>
      <c r="J120" s="326"/>
      <c r="K120" s="326"/>
      <c r="L120" s="310"/>
    </row>
    <row r="121" spans="1:12" x14ac:dyDescent="0.35">
      <c r="A121" s="327"/>
      <c r="B121" s="310"/>
      <c r="C121" s="310"/>
      <c r="D121" s="328"/>
      <c r="E121" s="326"/>
      <c r="F121" s="326"/>
      <c r="G121" s="326"/>
      <c r="H121" s="326"/>
      <c r="I121" s="326"/>
      <c r="J121" s="326"/>
      <c r="K121" s="326"/>
      <c r="L121" s="310"/>
    </row>
    <row r="122" spans="1:12" x14ac:dyDescent="0.35">
      <c r="A122" s="327"/>
      <c r="B122" s="310"/>
      <c r="C122" s="310"/>
      <c r="D122" s="328"/>
      <c r="E122" s="326"/>
      <c r="F122" s="326"/>
      <c r="G122" s="326"/>
      <c r="H122" s="326"/>
      <c r="I122" s="326"/>
      <c r="J122" s="326"/>
      <c r="K122" s="326"/>
      <c r="L122" s="310"/>
    </row>
    <row r="123" spans="1:12" x14ac:dyDescent="0.35">
      <c r="A123" s="327"/>
      <c r="B123" s="310"/>
      <c r="C123" s="310"/>
      <c r="D123" s="328"/>
      <c r="E123" s="326"/>
      <c r="F123" s="326"/>
      <c r="G123" s="326"/>
      <c r="H123" s="326"/>
      <c r="I123" s="326"/>
      <c r="J123" s="326"/>
      <c r="K123" s="326"/>
      <c r="L123" s="310"/>
    </row>
    <row r="124" spans="1:12" x14ac:dyDescent="0.35">
      <c r="A124" s="327"/>
      <c r="B124" s="310"/>
      <c r="C124" s="310"/>
      <c r="D124" s="328"/>
      <c r="E124" s="310"/>
      <c r="F124" s="310"/>
      <c r="G124" s="310"/>
      <c r="H124" s="310"/>
      <c r="I124" s="310"/>
      <c r="J124" s="310"/>
      <c r="K124" s="310"/>
    </row>
    <row r="125" spans="1:12" x14ac:dyDescent="0.35"/>
    <row r="126" spans="1:12" x14ac:dyDescent="0.35"/>
    <row r="127" spans="1:12" x14ac:dyDescent="0.35"/>
    <row r="128" spans="1:12"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sheetData>
  <sheetProtection algorithmName="SHA-512" hashValue="gOfjC9wgV2XPIYxpEc+Lj6xy7yjyDK1UFfN2U44rxcM73ZXo/zgCrd13g22VTYxedl0nszAF/nDya66J0wqU8Q==" saltValue="b+G0jvlhxFeG1EU8h7gvoA==" spinCount="100000" sheet="1" selectLockedCells="1"/>
  <mergeCells count="11">
    <mergeCell ref="D1:I1"/>
    <mergeCell ref="A2:K2"/>
    <mergeCell ref="C102:C103"/>
    <mergeCell ref="E102:E103"/>
    <mergeCell ref="F102:F103"/>
    <mergeCell ref="G102:G103"/>
    <mergeCell ref="H102:H103"/>
    <mergeCell ref="I102:I103"/>
    <mergeCell ref="J102:J103"/>
    <mergeCell ref="K102:K103"/>
    <mergeCell ref="B82:B99"/>
  </mergeCells>
  <dataValidations count="3">
    <dataValidation type="decimal" operator="greaterThanOrEqual" allowBlank="1" showInputMessage="1" showErrorMessage="1" sqref="I74:K74 E28:G30 E69:G70 I69:K70 E8:G25 I32:K46 I28:K30 E32:G46 I8:K25 E51:G53 I55:K67 E74:G74 I51:K53 E55:G67 E82:G98 I82:K98">
      <formula1>0</formula1>
    </dataValidation>
    <dataValidation operator="lessThanOrEqual" allowBlank="1" showInputMessage="1" showErrorMessage="1" sqref="E27:G27 I27:K27"/>
    <dataValidation operator="greaterThanOrEqual" allowBlank="1" showInputMessage="1" showErrorMessage="1" sqref="E48:K49 H50"/>
  </dataValidations>
  <pageMargins left="0.77" right="0.27559055118110237" top="0.19685039370078741" bottom="0.55118110236220474" header="0" footer="0.59055118110236227"/>
  <pageSetup paperSize="9" scale="81" fitToHeight="0" orientation="landscape"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Q101"/>
  <sheetViews>
    <sheetView showGridLines="0" showZeros="0" topLeftCell="A43" zoomScaleNormal="100" workbookViewId="0">
      <selection activeCell="J23" sqref="J23"/>
    </sheetView>
  </sheetViews>
  <sheetFormatPr baseColWidth="10" defaultColWidth="11.140625" defaultRowHeight="12" x14ac:dyDescent="0.2"/>
  <cols>
    <col min="1" max="1" width="4.7109375" style="85" customWidth="1"/>
    <col min="2" max="2" width="7.28515625" style="85" customWidth="1"/>
    <col min="3" max="3" width="8.140625" style="85" customWidth="1"/>
    <col min="4" max="4" width="25.28515625" style="85" customWidth="1"/>
    <col min="5" max="5" width="14.5703125" style="85" customWidth="1"/>
    <col min="6" max="6" width="5.5703125" style="85" customWidth="1"/>
    <col min="7" max="9" width="14.5703125" style="85" customWidth="1"/>
    <col min="10" max="10" width="5.5703125" style="85" customWidth="1"/>
    <col min="11" max="13" width="14.5703125" style="85" customWidth="1"/>
    <col min="14" max="14" width="5.5703125" style="85" customWidth="1"/>
    <col min="15" max="16" width="14.5703125" style="85" customWidth="1"/>
    <col min="17" max="17" width="11.5703125" style="85" bestFit="1" customWidth="1"/>
    <col min="18" max="18" width="17.7109375" style="85" customWidth="1"/>
    <col min="19" max="19" width="11.140625" style="85"/>
    <col min="20" max="21" width="11.42578125" style="85" bestFit="1" customWidth="1"/>
    <col min="22" max="16384" width="11.140625" style="85"/>
  </cols>
  <sheetData>
    <row r="1" spans="1:14" ht="27.75" thickBot="1" x14ac:dyDescent="0.55000000000000004">
      <c r="A1" s="329" t="s">
        <v>0</v>
      </c>
      <c r="B1" s="330"/>
      <c r="C1" s="330"/>
      <c r="D1" s="838" t="s">
        <v>1</v>
      </c>
      <c r="E1" s="838"/>
      <c r="F1" s="838"/>
      <c r="G1" s="838"/>
      <c r="H1" s="838"/>
      <c r="I1" s="838"/>
      <c r="J1" s="838"/>
      <c r="K1" s="331" t="s">
        <v>11</v>
      </c>
    </row>
    <row r="2" spans="1:14" ht="24" thickBot="1" x14ac:dyDescent="0.4">
      <c r="A2" s="839" t="s">
        <v>438</v>
      </c>
      <c r="B2" s="840"/>
      <c r="C2" s="840"/>
      <c r="D2" s="840"/>
      <c r="E2" s="840"/>
      <c r="F2" s="840"/>
      <c r="G2" s="840"/>
      <c r="H2" s="840"/>
      <c r="I2" s="840"/>
      <c r="J2" s="840"/>
      <c r="K2" s="841"/>
      <c r="L2" s="314"/>
    </row>
    <row r="3" spans="1:14" ht="15" customHeight="1" x14ac:dyDescent="0.2">
      <c r="A3" s="842">
        <f>'BEK 0'!C3</f>
        <v>0</v>
      </c>
      <c r="B3" s="843"/>
      <c r="C3" s="125"/>
      <c r="D3" s="125"/>
      <c r="E3" s="332"/>
      <c r="F3" s="125"/>
      <c r="G3" s="333"/>
      <c r="H3" s="333"/>
      <c r="I3" s="125"/>
      <c r="J3" s="333" t="s">
        <v>71</v>
      </c>
      <c r="K3" s="334" t="str">
        <f>IF('BEK 0'!L6="","",'BEK 0'!L6)</f>
        <v/>
      </c>
      <c r="L3" s="335"/>
    </row>
    <row r="4" spans="1:14" ht="11.1" customHeight="1" x14ac:dyDescent="0.2">
      <c r="A4" s="335"/>
      <c r="E4" s="336"/>
      <c r="J4" s="94" t="s">
        <v>114</v>
      </c>
      <c r="K4" s="95">
        <f>'BEK 0'!I5</f>
        <v>0</v>
      </c>
      <c r="L4" s="335"/>
    </row>
    <row r="5" spans="1:14" ht="12.95" customHeight="1" x14ac:dyDescent="0.2">
      <c r="A5" s="400">
        <v>1</v>
      </c>
      <c r="B5" s="849" t="s">
        <v>439</v>
      </c>
      <c r="C5" s="850"/>
      <c r="D5" s="337" t="s">
        <v>115</v>
      </c>
      <c r="E5" s="735"/>
      <c r="F5" s="849" t="s">
        <v>440</v>
      </c>
      <c r="G5" s="863"/>
      <c r="H5" s="867" t="s">
        <v>180</v>
      </c>
      <c r="I5" s="868"/>
      <c r="J5" s="869"/>
      <c r="K5" s="847"/>
      <c r="L5" s="335"/>
    </row>
    <row r="6" spans="1:14" ht="12.95" customHeight="1" x14ac:dyDescent="0.2">
      <c r="A6" s="400">
        <v>2</v>
      </c>
      <c r="B6" s="851"/>
      <c r="C6" s="852"/>
      <c r="D6" s="337" t="s">
        <v>116</v>
      </c>
      <c r="E6" s="735"/>
      <c r="F6" s="851"/>
      <c r="G6" s="864"/>
      <c r="H6" s="844"/>
      <c r="I6" s="845"/>
      <c r="J6" s="846"/>
      <c r="K6" s="848"/>
      <c r="L6" s="335"/>
    </row>
    <row r="7" spans="1:14" ht="12.95" customHeight="1" x14ac:dyDescent="0.2">
      <c r="A7" s="400">
        <v>3</v>
      </c>
      <c r="B7" s="851"/>
      <c r="C7" s="852"/>
      <c r="D7" s="337" t="s">
        <v>117</v>
      </c>
      <c r="E7" s="735"/>
      <c r="F7" s="851"/>
      <c r="G7" s="864"/>
      <c r="H7" s="338"/>
      <c r="I7" s="861" t="s">
        <v>178</v>
      </c>
      <c r="J7" s="862"/>
      <c r="K7" s="736"/>
      <c r="L7" s="335"/>
    </row>
    <row r="8" spans="1:14" ht="12.95" customHeight="1" x14ac:dyDescent="0.2">
      <c r="A8" s="400">
        <v>4</v>
      </c>
      <c r="B8" s="851"/>
      <c r="C8" s="852"/>
      <c r="D8" s="337" t="s">
        <v>369</v>
      </c>
      <c r="E8" s="735"/>
      <c r="F8" s="340"/>
      <c r="H8" s="338"/>
      <c r="I8" s="861" t="s">
        <v>179</v>
      </c>
      <c r="J8" s="862"/>
      <c r="K8" s="737"/>
      <c r="L8" s="335"/>
    </row>
    <row r="9" spans="1:14" ht="12.95" customHeight="1" x14ac:dyDescent="0.2">
      <c r="A9" s="400">
        <f t="shared" ref="A9:A16" si="0">A8+1</f>
        <v>5</v>
      </c>
      <c r="B9" s="851"/>
      <c r="C9" s="852"/>
      <c r="D9" s="337" t="s">
        <v>118</v>
      </c>
      <c r="E9" s="735"/>
      <c r="F9" s="115"/>
      <c r="H9" s="844" t="s">
        <v>374</v>
      </c>
      <c r="I9" s="845"/>
      <c r="J9" s="846"/>
      <c r="K9" s="834"/>
      <c r="L9" s="335"/>
    </row>
    <row r="10" spans="1:14" ht="12.95" customHeight="1" x14ac:dyDescent="0.2">
      <c r="A10" s="400">
        <f t="shared" si="0"/>
        <v>6</v>
      </c>
      <c r="B10" s="851"/>
      <c r="C10" s="852"/>
      <c r="D10" s="337" t="s">
        <v>372</v>
      </c>
      <c r="E10" s="735"/>
      <c r="F10" s="115"/>
      <c r="H10" s="844"/>
      <c r="I10" s="845"/>
      <c r="J10" s="846"/>
      <c r="K10" s="835"/>
      <c r="L10" s="335"/>
      <c r="N10" s="341"/>
    </row>
    <row r="11" spans="1:14" ht="12.95" customHeight="1" x14ac:dyDescent="0.2">
      <c r="A11" s="400">
        <f t="shared" si="0"/>
        <v>7</v>
      </c>
      <c r="B11" s="851"/>
      <c r="C11" s="852"/>
      <c r="D11" s="337" t="s">
        <v>373</v>
      </c>
      <c r="E11" s="735"/>
      <c r="F11" s="115"/>
      <c r="H11" s="844" t="s">
        <v>182</v>
      </c>
      <c r="I11" s="845"/>
      <c r="J11" s="846"/>
      <c r="K11" s="834"/>
      <c r="L11" s="335"/>
    </row>
    <row r="12" spans="1:14" ht="12.95" customHeight="1" x14ac:dyDescent="0.2">
      <c r="A12" s="400">
        <f t="shared" si="0"/>
        <v>8</v>
      </c>
      <c r="B12" s="851"/>
      <c r="C12" s="852"/>
      <c r="D12" s="337" t="s">
        <v>370</v>
      </c>
      <c r="E12" s="735"/>
      <c r="F12" s="115"/>
      <c r="H12" s="844"/>
      <c r="I12" s="845"/>
      <c r="J12" s="846"/>
      <c r="K12" s="835"/>
      <c r="L12" s="335"/>
    </row>
    <row r="13" spans="1:14" ht="12.95" customHeight="1" x14ac:dyDescent="0.2">
      <c r="A13" s="400">
        <f t="shared" si="0"/>
        <v>9</v>
      </c>
      <c r="B13" s="851"/>
      <c r="C13" s="852"/>
      <c r="D13" s="337" t="s">
        <v>119</v>
      </c>
      <c r="E13" s="735"/>
      <c r="F13" s="115"/>
      <c r="H13" s="844" t="s">
        <v>181</v>
      </c>
      <c r="I13" s="845"/>
      <c r="J13" s="846"/>
      <c r="K13" s="834"/>
      <c r="L13" s="335"/>
      <c r="N13" s="341"/>
    </row>
    <row r="14" spans="1:14" ht="12.95" customHeight="1" x14ac:dyDescent="0.2">
      <c r="A14" s="400">
        <f t="shared" si="0"/>
        <v>10</v>
      </c>
      <c r="B14" s="851"/>
      <c r="C14" s="852"/>
      <c r="D14" s="337" t="s">
        <v>371</v>
      </c>
      <c r="E14" s="735"/>
      <c r="F14" s="115"/>
      <c r="H14" s="844"/>
      <c r="I14" s="845"/>
      <c r="J14" s="846"/>
      <c r="K14" s="835"/>
      <c r="L14" s="335"/>
    </row>
    <row r="15" spans="1:14" ht="12.95" customHeight="1" x14ac:dyDescent="0.2">
      <c r="A15" s="400">
        <f t="shared" si="0"/>
        <v>11</v>
      </c>
      <c r="B15" s="851"/>
      <c r="C15" s="852"/>
      <c r="D15" s="337" t="s">
        <v>120</v>
      </c>
      <c r="E15" s="735"/>
      <c r="F15" s="115"/>
      <c r="H15" s="844" t="s">
        <v>183</v>
      </c>
      <c r="I15" s="845"/>
      <c r="J15" s="846"/>
      <c r="K15" s="834"/>
      <c r="L15" s="335"/>
    </row>
    <row r="16" spans="1:14" ht="12.95" customHeight="1" x14ac:dyDescent="0.2">
      <c r="A16" s="400">
        <f t="shared" si="0"/>
        <v>12</v>
      </c>
      <c r="B16" s="853"/>
      <c r="C16" s="854"/>
      <c r="D16" s="337" t="s">
        <v>121</v>
      </c>
      <c r="E16" s="735"/>
      <c r="F16" s="115"/>
      <c r="H16" s="890"/>
      <c r="I16" s="891"/>
      <c r="J16" s="892"/>
      <c r="K16" s="835"/>
      <c r="L16" s="335"/>
    </row>
    <row r="17" spans="1:17" ht="18" x14ac:dyDescent="0.25">
      <c r="A17" s="400"/>
      <c r="B17" s="342"/>
      <c r="C17" s="342"/>
      <c r="D17" s="343"/>
      <c r="E17" s="344"/>
      <c r="F17" s="342"/>
      <c r="G17" s="342"/>
      <c r="H17" s="342"/>
      <c r="I17" s="342"/>
      <c r="J17" s="342"/>
      <c r="K17" s="343"/>
      <c r="L17" s="327"/>
      <c r="N17" s="345"/>
      <c r="O17" s="345"/>
      <c r="P17" s="345"/>
      <c r="Q17" s="345"/>
    </row>
    <row r="18" spans="1:17" ht="24" thickBot="1" x14ac:dyDescent="0.4">
      <c r="A18" s="401"/>
      <c r="B18" s="346" t="s">
        <v>437</v>
      </c>
      <c r="C18" s="347"/>
      <c r="D18" s="330"/>
      <c r="E18" s="348"/>
      <c r="F18" s="330"/>
      <c r="G18" s="330"/>
      <c r="H18" s="330"/>
      <c r="I18" s="330"/>
      <c r="J18" s="330"/>
      <c r="K18" s="349"/>
      <c r="L18" s="327"/>
      <c r="M18" s="139"/>
      <c r="N18" s="345"/>
      <c r="O18" s="345"/>
      <c r="P18" s="345"/>
      <c r="Q18" s="345"/>
    </row>
    <row r="19" spans="1:17" ht="23.25" x14ac:dyDescent="0.35">
      <c r="A19" s="401"/>
      <c r="B19" s="347"/>
      <c r="C19" s="347"/>
      <c r="D19" s="330"/>
      <c r="E19" s="887" t="s">
        <v>72</v>
      </c>
      <c r="F19" s="888"/>
      <c r="G19" s="836">
        <f>'BEK 1'!F3</f>
        <v>0</v>
      </c>
      <c r="H19" s="837"/>
      <c r="I19" s="887" t="s">
        <v>190</v>
      </c>
      <c r="J19" s="888"/>
      <c r="K19" s="836" t="str">
        <f>+IF(G19&gt;0,G19+1,"")</f>
        <v/>
      </c>
      <c r="L19" s="837"/>
      <c r="M19" s="887" t="s">
        <v>190</v>
      </c>
      <c r="N19" s="888"/>
      <c r="O19" s="836" t="str">
        <f>+IF(G19&gt;0,G19+2,"")</f>
        <v/>
      </c>
      <c r="P19" s="889"/>
      <c r="Q19" s="345"/>
    </row>
    <row r="20" spans="1:17" ht="44.1" customHeight="1" x14ac:dyDescent="0.2">
      <c r="A20" s="400"/>
      <c r="B20" s="857" t="s">
        <v>122</v>
      </c>
      <c r="C20" s="857"/>
      <c r="D20" s="858"/>
      <c r="E20" s="175" t="s">
        <v>377</v>
      </c>
      <c r="F20" s="865" t="s">
        <v>375</v>
      </c>
      <c r="G20" s="866"/>
      <c r="H20" s="175" t="s">
        <v>441</v>
      </c>
      <c r="I20" s="175" t="s">
        <v>377</v>
      </c>
      <c r="J20" s="865" t="s">
        <v>375</v>
      </c>
      <c r="K20" s="866"/>
      <c r="L20" s="175" t="s">
        <v>441</v>
      </c>
      <c r="M20" s="175" t="s">
        <v>377</v>
      </c>
      <c r="N20" s="865" t="s">
        <v>375</v>
      </c>
      <c r="O20" s="866"/>
      <c r="P20" s="350" t="s">
        <v>441</v>
      </c>
    </row>
    <row r="21" spans="1:17" ht="22.5" customHeight="1" x14ac:dyDescent="0.2">
      <c r="A21" s="401"/>
      <c r="B21" s="859"/>
      <c r="C21" s="859"/>
      <c r="D21" s="860"/>
      <c r="E21" s="351" t="s">
        <v>123</v>
      </c>
      <c r="F21" s="352" t="s">
        <v>161</v>
      </c>
      <c r="G21" s="351" t="s">
        <v>123</v>
      </c>
      <c r="H21" s="353" t="s">
        <v>123</v>
      </c>
      <c r="I21" s="351" t="s">
        <v>123</v>
      </c>
      <c r="J21" s="351" t="s">
        <v>161</v>
      </c>
      <c r="K21" s="351" t="s">
        <v>123</v>
      </c>
      <c r="L21" s="353" t="s">
        <v>123</v>
      </c>
      <c r="M21" s="351" t="s">
        <v>123</v>
      </c>
      <c r="N21" s="351" t="s">
        <v>161</v>
      </c>
      <c r="O21" s="351" t="s">
        <v>123</v>
      </c>
      <c r="P21" s="354" t="s">
        <v>123</v>
      </c>
    </row>
    <row r="22" spans="1:17" ht="15.95" customHeight="1" x14ac:dyDescent="0.2">
      <c r="A22" s="879">
        <f>A16+1</f>
        <v>13</v>
      </c>
      <c r="B22" s="355" t="s">
        <v>120</v>
      </c>
      <c r="C22" s="356"/>
      <c r="D22" s="356"/>
      <c r="E22" s="357"/>
      <c r="F22" s="357"/>
      <c r="G22" s="357"/>
      <c r="H22" s="358"/>
      <c r="I22" s="357"/>
      <c r="J22" s="357"/>
      <c r="K22" s="357"/>
      <c r="L22" s="358"/>
      <c r="M22" s="357"/>
      <c r="N22" s="357"/>
      <c r="O22" s="357"/>
      <c r="P22" s="359"/>
    </row>
    <row r="23" spans="1:17" ht="15.95" customHeight="1" x14ac:dyDescent="0.2">
      <c r="A23" s="880"/>
      <c r="B23" s="360"/>
      <c r="C23" s="361"/>
      <c r="D23" s="362"/>
      <c r="E23" s="738"/>
      <c r="F23" s="739"/>
      <c r="G23" s="363">
        <f>(E23*((F23/100)+1))-E23</f>
        <v>0</v>
      </c>
      <c r="H23" s="364">
        <f>(E23*((F23/100)+1))</f>
        <v>0</v>
      </c>
      <c r="I23" s="738"/>
      <c r="J23" s="739"/>
      <c r="K23" s="363">
        <f>(I23*((J23/100)+1))-I23</f>
        <v>0</v>
      </c>
      <c r="L23" s="364">
        <f>(I23*((J23/100)+1))</f>
        <v>0</v>
      </c>
      <c r="M23" s="738"/>
      <c r="N23" s="739"/>
      <c r="O23" s="363">
        <f>(M23*((N23/100)+1))-M23</f>
        <v>0</v>
      </c>
      <c r="P23" s="365">
        <f>(M23*((N23/100)+1))</f>
        <v>0</v>
      </c>
    </row>
    <row r="24" spans="1:17" ht="15.95" customHeight="1" x14ac:dyDescent="0.2">
      <c r="A24" s="875">
        <f>A22+1</f>
        <v>14</v>
      </c>
      <c r="B24" s="366" t="s">
        <v>119</v>
      </c>
      <c r="C24" s="356"/>
      <c r="D24" s="356"/>
      <c r="E24" s="367"/>
      <c r="F24" s="368"/>
      <c r="G24" s="367">
        <f t="shared" ref="G24:G49" si="1">(E24*((F24/100)+1))-E24</f>
        <v>0</v>
      </c>
      <c r="H24" s="369"/>
      <c r="I24" s="367"/>
      <c r="J24" s="368"/>
      <c r="K24" s="367"/>
      <c r="L24" s="370"/>
      <c r="M24" s="367"/>
      <c r="N24" s="368"/>
      <c r="O24" s="367"/>
      <c r="P24" s="371"/>
    </row>
    <row r="25" spans="1:17" ht="15.95" customHeight="1" x14ac:dyDescent="0.2">
      <c r="A25" s="876"/>
      <c r="B25" s="372"/>
      <c r="C25" s="373"/>
      <c r="D25" s="374"/>
      <c r="E25" s="738"/>
      <c r="F25" s="739"/>
      <c r="G25" s="363">
        <f t="shared" si="1"/>
        <v>0</v>
      </c>
      <c r="H25" s="364">
        <f t="shared" ref="H25:H49" si="2">(E25*((F25/100)+1))</f>
        <v>0</v>
      </c>
      <c r="I25" s="738"/>
      <c r="J25" s="739"/>
      <c r="K25" s="363">
        <f t="shared" ref="K25:K49" si="3">(I25*((J25/100)+1))-I25</f>
        <v>0</v>
      </c>
      <c r="L25" s="364">
        <f t="shared" ref="L25:L49" si="4">(I25*((J25/100)+1))</f>
        <v>0</v>
      </c>
      <c r="M25" s="738"/>
      <c r="N25" s="739"/>
      <c r="O25" s="363">
        <f t="shared" ref="O25:O49" si="5">(M25*((N25/100)+1))-M25</f>
        <v>0</v>
      </c>
      <c r="P25" s="365">
        <f t="shared" ref="P25:P49" si="6">(M25*((N25/100)+1))</f>
        <v>0</v>
      </c>
    </row>
    <row r="26" spans="1:17" ht="15.95" customHeight="1" x14ac:dyDescent="0.2">
      <c r="A26" s="875">
        <f t="shared" ref="A26" si="7">A24+1</f>
        <v>15</v>
      </c>
      <c r="B26" s="54" t="s">
        <v>189</v>
      </c>
      <c r="C26" s="54"/>
      <c r="D26" s="375"/>
      <c r="E26" s="367"/>
      <c r="F26" s="368"/>
      <c r="G26" s="367"/>
      <c r="H26" s="369"/>
      <c r="I26" s="367"/>
      <c r="J26" s="368"/>
      <c r="K26" s="367"/>
      <c r="L26" s="370"/>
      <c r="M26" s="367"/>
      <c r="N26" s="368"/>
      <c r="O26" s="367"/>
      <c r="P26" s="371"/>
    </row>
    <row r="27" spans="1:17" ht="15.95" customHeight="1" x14ac:dyDescent="0.2">
      <c r="A27" s="876"/>
      <c r="B27" s="361"/>
      <c r="C27" s="361"/>
      <c r="D27" s="362"/>
      <c r="E27" s="738"/>
      <c r="F27" s="739"/>
      <c r="G27" s="363">
        <f t="shared" si="1"/>
        <v>0</v>
      </c>
      <c r="H27" s="364">
        <f t="shared" si="2"/>
        <v>0</v>
      </c>
      <c r="I27" s="738"/>
      <c r="J27" s="739"/>
      <c r="K27" s="363">
        <f t="shared" si="3"/>
        <v>0</v>
      </c>
      <c r="L27" s="364">
        <f t="shared" si="4"/>
        <v>0</v>
      </c>
      <c r="M27" s="738"/>
      <c r="N27" s="739"/>
      <c r="O27" s="363">
        <f t="shared" si="5"/>
        <v>0</v>
      </c>
      <c r="P27" s="365">
        <f t="shared" si="6"/>
        <v>0</v>
      </c>
    </row>
    <row r="28" spans="1:17" ht="15.95" customHeight="1" x14ac:dyDescent="0.2">
      <c r="A28" s="875">
        <f t="shared" ref="A28:A34" si="8">A26+1</f>
        <v>16</v>
      </c>
      <c r="B28" s="870" t="s">
        <v>376</v>
      </c>
      <c r="C28" s="871"/>
      <c r="D28" s="871"/>
      <c r="E28" s="367"/>
      <c r="F28" s="368"/>
      <c r="G28" s="367"/>
      <c r="H28" s="369"/>
      <c r="I28" s="367"/>
      <c r="J28" s="368"/>
      <c r="K28" s="367"/>
      <c r="L28" s="370"/>
      <c r="M28" s="367"/>
      <c r="N28" s="368"/>
      <c r="O28" s="367"/>
      <c r="P28" s="371"/>
    </row>
    <row r="29" spans="1:17" ht="15.95" customHeight="1" x14ac:dyDescent="0.2">
      <c r="A29" s="876"/>
      <c r="B29" s="376"/>
      <c r="C29" s="377"/>
      <c r="D29" s="377"/>
      <c r="E29" s="740"/>
      <c r="F29" s="739">
        <v>0</v>
      </c>
      <c r="G29" s="363">
        <f t="shared" si="1"/>
        <v>0</v>
      </c>
      <c r="H29" s="364">
        <f t="shared" si="2"/>
        <v>0</v>
      </c>
      <c r="I29" s="738"/>
      <c r="J29" s="739"/>
      <c r="K29" s="363">
        <f t="shared" si="3"/>
        <v>0</v>
      </c>
      <c r="L29" s="364">
        <f t="shared" si="4"/>
        <v>0</v>
      </c>
      <c r="M29" s="738"/>
      <c r="N29" s="739"/>
      <c r="O29" s="363">
        <f t="shared" si="5"/>
        <v>0</v>
      </c>
      <c r="P29" s="365">
        <f t="shared" si="6"/>
        <v>0</v>
      </c>
    </row>
    <row r="30" spans="1:17" ht="15.95" customHeight="1" x14ac:dyDescent="0.2">
      <c r="A30" s="875">
        <f t="shared" si="8"/>
        <v>17</v>
      </c>
      <c r="B30" s="378" t="s">
        <v>188</v>
      </c>
      <c r="C30" s="379"/>
      <c r="D30" s="380"/>
      <c r="E30" s="367"/>
      <c r="F30" s="368"/>
      <c r="G30" s="367"/>
      <c r="H30" s="369"/>
      <c r="I30" s="367"/>
      <c r="J30" s="368"/>
      <c r="K30" s="367"/>
      <c r="L30" s="370"/>
      <c r="M30" s="367"/>
      <c r="N30" s="368"/>
      <c r="O30" s="367"/>
      <c r="P30" s="371"/>
    </row>
    <row r="31" spans="1:17" ht="15.95" customHeight="1" x14ac:dyDescent="0.2">
      <c r="A31" s="876"/>
      <c r="B31" s="381"/>
      <c r="C31" s="382"/>
      <c r="D31" s="383"/>
      <c r="E31" s="738"/>
      <c r="F31" s="739">
        <v>0</v>
      </c>
      <c r="G31" s="363">
        <f t="shared" si="1"/>
        <v>0</v>
      </c>
      <c r="H31" s="364">
        <f t="shared" si="2"/>
        <v>0</v>
      </c>
      <c r="I31" s="738"/>
      <c r="J31" s="739"/>
      <c r="K31" s="363">
        <f t="shared" si="3"/>
        <v>0</v>
      </c>
      <c r="L31" s="364">
        <f t="shared" si="4"/>
        <v>0</v>
      </c>
      <c r="M31" s="738"/>
      <c r="N31" s="739"/>
      <c r="O31" s="363">
        <f t="shared" si="5"/>
        <v>0</v>
      </c>
      <c r="P31" s="365">
        <f t="shared" si="6"/>
        <v>0</v>
      </c>
    </row>
    <row r="32" spans="1:17" ht="15.95" customHeight="1" x14ac:dyDescent="0.2">
      <c r="A32" s="875">
        <f t="shared" si="8"/>
        <v>18</v>
      </c>
      <c r="B32" s="384" t="s">
        <v>124</v>
      </c>
      <c r="C32" s="385"/>
      <c r="D32" s="386"/>
      <c r="E32" s="367"/>
      <c r="F32" s="368"/>
      <c r="G32" s="367"/>
      <c r="H32" s="369"/>
      <c r="I32" s="367"/>
      <c r="J32" s="368"/>
      <c r="K32" s="367"/>
      <c r="L32" s="370"/>
      <c r="M32" s="367"/>
      <c r="N32" s="368"/>
      <c r="O32" s="367"/>
      <c r="P32" s="371"/>
    </row>
    <row r="33" spans="1:16" ht="15.95" customHeight="1" x14ac:dyDescent="0.2">
      <c r="A33" s="876"/>
      <c r="B33" s="387"/>
      <c r="C33" s="388"/>
      <c r="D33" s="388"/>
      <c r="E33" s="740"/>
      <c r="F33" s="739">
        <v>0</v>
      </c>
      <c r="G33" s="363">
        <f t="shared" si="1"/>
        <v>0</v>
      </c>
      <c r="H33" s="364">
        <f t="shared" si="2"/>
        <v>0</v>
      </c>
      <c r="I33" s="738"/>
      <c r="J33" s="739"/>
      <c r="K33" s="363">
        <f t="shared" si="3"/>
        <v>0</v>
      </c>
      <c r="L33" s="364">
        <f t="shared" si="4"/>
        <v>0</v>
      </c>
      <c r="M33" s="738"/>
      <c r="N33" s="739"/>
      <c r="O33" s="363">
        <f t="shared" si="5"/>
        <v>0</v>
      </c>
      <c r="P33" s="365">
        <f t="shared" si="6"/>
        <v>0</v>
      </c>
    </row>
    <row r="34" spans="1:16" ht="15.95" customHeight="1" x14ac:dyDescent="0.2">
      <c r="A34" s="875">
        <f t="shared" si="8"/>
        <v>19</v>
      </c>
      <c r="B34" s="378" t="s">
        <v>186</v>
      </c>
      <c r="C34" s="385"/>
      <c r="D34" s="386"/>
      <c r="E34" s="389"/>
      <c r="F34" s="390"/>
      <c r="G34" s="367"/>
      <c r="H34" s="369"/>
      <c r="I34" s="389"/>
      <c r="J34" s="390"/>
      <c r="K34" s="367"/>
      <c r="L34" s="370"/>
      <c r="M34" s="389"/>
      <c r="N34" s="390"/>
      <c r="O34" s="367"/>
      <c r="P34" s="371"/>
    </row>
    <row r="35" spans="1:16" ht="15.95" customHeight="1" x14ac:dyDescent="0.2">
      <c r="A35" s="876"/>
      <c r="B35" s="391"/>
      <c r="C35" s="392"/>
      <c r="D35" s="392"/>
      <c r="E35" s="740"/>
      <c r="F35" s="741">
        <v>0</v>
      </c>
      <c r="G35" s="363">
        <f t="shared" si="1"/>
        <v>0</v>
      </c>
      <c r="H35" s="364">
        <f t="shared" si="2"/>
        <v>0</v>
      </c>
      <c r="I35" s="738"/>
      <c r="J35" s="741"/>
      <c r="K35" s="363">
        <f t="shared" si="3"/>
        <v>0</v>
      </c>
      <c r="L35" s="364">
        <f t="shared" si="4"/>
        <v>0</v>
      </c>
      <c r="M35" s="738"/>
      <c r="N35" s="741"/>
      <c r="O35" s="363">
        <f t="shared" si="5"/>
        <v>0</v>
      </c>
      <c r="P35" s="365">
        <f t="shared" si="6"/>
        <v>0</v>
      </c>
    </row>
    <row r="36" spans="1:16" ht="15.95" customHeight="1" x14ac:dyDescent="0.2">
      <c r="A36" s="877">
        <f>A34+1</f>
        <v>20</v>
      </c>
      <c r="B36" s="52" t="s">
        <v>185</v>
      </c>
      <c r="C36" s="342"/>
      <c r="D36" s="393"/>
      <c r="E36" s="389"/>
      <c r="F36" s="390"/>
      <c r="G36" s="367"/>
      <c r="H36" s="369"/>
      <c r="I36" s="389"/>
      <c r="J36" s="390"/>
      <c r="K36" s="367"/>
      <c r="L36" s="370"/>
      <c r="M36" s="389"/>
      <c r="N36" s="390"/>
      <c r="O36" s="367"/>
      <c r="P36" s="371"/>
    </row>
    <row r="37" spans="1:16" ht="15.95" customHeight="1" x14ac:dyDescent="0.2">
      <c r="A37" s="878"/>
      <c r="B37" s="394"/>
      <c r="C37" s="392"/>
      <c r="D37" s="392"/>
      <c r="E37" s="740"/>
      <c r="F37" s="741">
        <v>0</v>
      </c>
      <c r="G37" s="363">
        <f t="shared" si="1"/>
        <v>0</v>
      </c>
      <c r="H37" s="364">
        <f t="shared" si="2"/>
        <v>0</v>
      </c>
      <c r="I37" s="738"/>
      <c r="J37" s="741"/>
      <c r="K37" s="363">
        <f t="shared" si="3"/>
        <v>0</v>
      </c>
      <c r="L37" s="364">
        <f t="shared" si="4"/>
        <v>0</v>
      </c>
      <c r="M37" s="738"/>
      <c r="N37" s="741"/>
      <c r="O37" s="363">
        <f t="shared" si="5"/>
        <v>0</v>
      </c>
      <c r="P37" s="365">
        <f t="shared" si="6"/>
        <v>0</v>
      </c>
    </row>
    <row r="38" spans="1:16" ht="15.95" customHeight="1" x14ac:dyDescent="0.2">
      <c r="A38" s="877">
        <f>A36+1</f>
        <v>21</v>
      </c>
      <c r="B38" s="395" t="s">
        <v>127</v>
      </c>
      <c r="C38" s="342"/>
      <c r="D38" s="393"/>
      <c r="E38" s="389"/>
      <c r="F38" s="390"/>
      <c r="G38" s="367"/>
      <c r="H38" s="369"/>
      <c r="I38" s="389"/>
      <c r="J38" s="390"/>
      <c r="K38" s="367"/>
      <c r="L38" s="370"/>
      <c r="M38" s="389"/>
      <c r="N38" s="390"/>
      <c r="O38" s="367"/>
      <c r="P38" s="371"/>
    </row>
    <row r="39" spans="1:16" ht="15.95" customHeight="1" x14ac:dyDescent="0.2">
      <c r="A39" s="878"/>
      <c r="B39" s="396"/>
      <c r="C39" s="392"/>
      <c r="D39" s="392"/>
      <c r="E39" s="740"/>
      <c r="F39" s="741">
        <v>0</v>
      </c>
      <c r="G39" s="363">
        <f t="shared" si="1"/>
        <v>0</v>
      </c>
      <c r="H39" s="364">
        <f t="shared" si="2"/>
        <v>0</v>
      </c>
      <c r="I39" s="738"/>
      <c r="J39" s="741"/>
      <c r="K39" s="363">
        <f t="shared" si="3"/>
        <v>0</v>
      </c>
      <c r="L39" s="364">
        <f t="shared" si="4"/>
        <v>0</v>
      </c>
      <c r="M39" s="738"/>
      <c r="N39" s="741"/>
      <c r="O39" s="363">
        <f t="shared" si="5"/>
        <v>0</v>
      </c>
      <c r="P39" s="365">
        <f t="shared" si="6"/>
        <v>0</v>
      </c>
    </row>
    <row r="40" spans="1:16" ht="17.25" customHeight="1" x14ac:dyDescent="0.2">
      <c r="A40" s="877">
        <f>A38+1</f>
        <v>22</v>
      </c>
      <c r="B40" s="52" t="s">
        <v>126</v>
      </c>
      <c r="C40" s="342"/>
      <c r="D40" s="393"/>
      <c r="E40" s="397"/>
      <c r="F40" s="398"/>
      <c r="G40" s="367"/>
      <c r="H40" s="369"/>
      <c r="I40" s="397"/>
      <c r="J40" s="398"/>
      <c r="K40" s="367"/>
      <c r="L40" s="370"/>
      <c r="M40" s="397"/>
      <c r="N40" s="398"/>
      <c r="O40" s="367"/>
      <c r="P40" s="371"/>
    </row>
    <row r="41" spans="1:16" ht="17.25" customHeight="1" x14ac:dyDescent="0.2">
      <c r="A41" s="878"/>
      <c r="B41" s="387"/>
      <c r="C41" s="388"/>
      <c r="D41" s="388"/>
      <c r="E41" s="740"/>
      <c r="F41" s="742">
        <v>0</v>
      </c>
      <c r="G41" s="363">
        <f t="shared" si="1"/>
        <v>0</v>
      </c>
      <c r="H41" s="364">
        <f t="shared" si="2"/>
        <v>0</v>
      </c>
      <c r="I41" s="738"/>
      <c r="J41" s="742"/>
      <c r="K41" s="363">
        <f t="shared" si="3"/>
        <v>0</v>
      </c>
      <c r="L41" s="364">
        <f t="shared" si="4"/>
        <v>0</v>
      </c>
      <c r="M41" s="738"/>
      <c r="N41" s="742"/>
      <c r="O41" s="363">
        <f t="shared" si="5"/>
        <v>0</v>
      </c>
      <c r="P41" s="365">
        <f t="shared" si="6"/>
        <v>0</v>
      </c>
    </row>
    <row r="42" spans="1:16" ht="15.95" customHeight="1" x14ac:dyDescent="0.2">
      <c r="A42" s="877">
        <f>A40+1</f>
        <v>23</v>
      </c>
      <c r="B42" s="61" t="s">
        <v>184</v>
      </c>
      <c r="C42" s="327"/>
      <c r="D42" s="386"/>
      <c r="E42" s="397"/>
      <c r="F42" s="398"/>
      <c r="G42" s="367"/>
      <c r="H42" s="369"/>
      <c r="I42" s="397"/>
      <c r="J42" s="398"/>
      <c r="K42" s="367"/>
      <c r="L42" s="370"/>
      <c r="M42" s="397"/>
      <c r="N42" s="398"/>
      <c r="O42" s="367"/>
      <c r="P42" s="371"/>
    </row>
    <row r="43" spans="1:16" ht="15.95" customHeight="1" x14ac:dyDescent="0.2">
      <c r="A43" s="878"/>
      <c r="B43" s="61"/>
      <c r="C43" s="327"/>
      <c r="D43" s="399"/>
      <c r="E43" s="738"/>
      <c r="F43" s="742">
        <v>0</v>
      </c>
      <c r="G43" s="363">
        <f t="shared" si="1"/>
        <v>0</v>
      </c>
      <c r="H43" s="364">
        <f t="shared" si="2"/>
        <v>0</v>
      </c>
      <c r="I43" s="738"/>
      <c r="J43" s="742"/>
      <c r="K43" s="363">
        <f t="shared" si="3"/>
        <v>0</v>
      </c>
      <c r="L43" s="364">
        <f t="shared" si="4"/>
        <v>0</v>
      </c>
      <c r="M43" s="738"/>
      <c r="N43" s="742"/>
      <c r="O43" s="363">
        <f t="shared" si="5"/>
        <v>0</v>
      </c>
      <c r="P43" s="365">
        <f t="shared" si="6"/>
        <v>0</v>
      </c>
    </row>
    <row r="44" spans="1:16" ht="15.95" customHeight="1" x14ac:dyDescent="0.2">
      <c r="A44" s="872">
        <f>A42+1</f>
        <v>24</v>
      </c>
      <c r="B44" s="52" t="s">
        <v>187</v>
      </c>
      <c r="C44" s="342"/>
      <c r="D44" s="393"/>
      <c r="E44" s="367"/>
      <c r="F44" s="368"/>
      <c r="G44" s="367"/>
      <c r="H44" s="369"/>
      <c r="I44" s="367"/>
      <c r="J44" s="368"/>
      <c r="K44" s="367"/>
      <c r="L44" s="370"/>
      <c r="M44" s="367"/>
      <c r="N44" s="368"/>
      <c r="O44" s="367"/>
      <c r="P44" s="371"/>
    </row>
    <row r="45" spans="1:16" ht="15.95" customHeight="1" x14ac:dyDescent="0.2">
      <c r="A45" s="873"/>
      <c r="B45" s="402"/>
      <c r="C45" s="881"/>
      <c r="D45" s="882"/>
      <c r="E45" s="738"/>
      <c r="F45" s="741">
        <v>0</v>
      </c>
      <c r="G45" s="403">
        <f t="shared" si="1"/>
        <v>0</v>
      </c>
      <c r="H45" s="364">
        <f t="shared" si="2"/>
        <v>0</v>
      </c>
      <c r="I45" s="738"/>
      <c r="J45" s="741"/>
      <c r="K45" s="363">
        <f t="shared" si="3"/>
        <v>0</v>
      </c>
      <c r="L45" s="364">
        <f t="shared" si="4"/>
        <v>0</v>
      </c>
      <c r="M45" s="738"/>
      <c r="N45" s="741"/>
      <c r="O45" s="363">
        <f t="shared" si="5"/>
        <v>0</v>
      </c>
      <c r="P45" s="365">
        <f t="shared" si="6"/>
        <v>0</v>
      </c>
    </row>
    <row r="46" spans="1:16" ht="15.95" customHeight="1" x14ac:dyDescent="0.2">
      <c r="A46" s="873"/>
      <c r="B46" s="404"/>
      <c r="C46" s="883"/>
      <c r="D46" s="884"/>
      <c r="E46" s="738"/>
      <c r="F46" s="741">
        <v>0</v>
      </c>
      <c r="G46" s="363">
        <f t="shared" si="1"/>
        <v>0</v>
      </c>
      <c r="H46" s="364">
        <f t="shared" si="2"/>
        <v>0</v>
      </c>
      <c r="I46" s="738"/>
      <c r="J46" s="741"/>
      <c r="K46" s="363">
        <f t="shared" si="3"/>
        <v>0</v>
      </c>
      <c r="L46" s="364">
        <f t="shared" si="4"/>
        <v>0</v>
      </c>
      <c r="M46" s="738"/>
      <c r="N46" s="741"/>
      <c r="O46" s="363">
        <f t="shared" si="5"/>
        <v>0</v>
      </c>
      <c r="P46" s="365">
        <f t="shared" si="6"/>
        <v>0</v>
      </c>
    </row>
    <row r="47" spans="1:16" ht="15.95" customHeight="1" x14ac:dyDescent="0.2">
      <c r="A47" s="873"/>
      <c r="B47" s="402"/>
      <c r="C47" s="881"/>
      <c r="D47" s="882"/>
      <c r="E47" s="738"/>
      <c r="F47" s="741">
        <v>0</v>
      </c>
      <c r="G47" s="363">
        <f t="shared" si="1"/>
        <v>0</v>
      </c>
      <c r="H47" s="364">
        <f t="shared" si="2"/>
        <v>0</v>
      </c>
      <c r="I47" s="738"/>
      <c r="J47" s="741"/>
      <c r="K47" s="363">
        <f t="shared" si="3"/>
        <v>0</v>
      </c>
      <c r="L47" s="364">
        <f t="shared" si="4"/>
        <v>0</v>
      </c>
      <c r="M47" s="738"/>
      <c r="N47" s="741"/>
      <c r="O47" s="363">
        <f t="shared" si="5"/>
        <v>0</v>
      </c>
      <c r="P47" s="365">
        <f t="shared" si="6"/>
        <v>0</v>
      </c>
    </row>
    <row r="48" spans="1:16" ht="15.95" customHeight="1" x14ac:dyDescent="0.2">
      <c r="A48" s="873"/>
      <c r="B48" s="405"/>
      <c r="C48" s="885"/>
      <c r="D48" s="886"/>
      <c r="E48" s="738"/>
      <c r="F48" s="741">
        <v>0</v>
      </c>
      <c r="G48" s="363">
        <f t="shared" si="1"/>
        <v>0</v>
      </c>
      <c r="H48" s="364">
        <f t="shared" si="2"/>
        <v>0</v>
      </c>
      <c r="I48" s="738"/>
      <c r="J48" s="741"/>
      <c r="K48" s="363">
        <f t="shared" si="3"/>
        <v>0</v>
      </c>
      <c r="L48" s="364">
        <f t="shared" si="4"/>
        <v>0</v>
      </c>
      <c r="M48" s="738"/>
      <c r="N48" s="741"/>
      <c r="O48" s="363">
        <f t="shared" si="5"/>
        <v>0</v>
      </c>
      <c r="P48" s="365">
        <f t="shared" si="6"/>
        <v>0</v>
      </c>
    </row>
    <row r="49" spans="1:16" ht="15.95" customHeight="1" thickBot="1" x14ac:dyDescent="0.25">
      <c r="A49" s="874"/>
      <c r="B49" s="402"/>
      <c r="C49" s="855"/>
      <c r="D49" s="856"/>
      <c r="E49" s="743"/>
      <c r="F49" s="744"/>
      <c r="G49" s="363">
        <f t="shared" si="1"/>
        <v>0</v>
      </c>
      <c r="H49" s="364">
        <f t="shared" si="2"/>
        <v>0</v>
      </c>
      <c r="I49" s="738"/>
      <c r="J49" s="744"/>
      <c r="K49" s="363">
        <f t="shared" si="3"/>
        <v>0</v>
      </c>
      <c r="L49" s="364">
        <f t="shared" si="4"/>
        <v>0</v>
      </c>
      <c r="M49" s="738"/>
      <c r="N49" s="745"/>
      <c r="O49" s="406">
        <f t="shared" si="5"/>
        <v>0</v>
      </c>
      <c r="P49" s="407">
        <f t="shared" si="6"/>
        <v>0</v>
      </c>
    </row>
    <row r="50" spans="1:16" ht="15.95" customHeight="1" thickBot="1" x14ac:dyDescent="0.25">
      <c r="A50" s="408">
        <f>A44+1</f>
        <v>25</v>
      </c>
      <c r="B50" s="409" t="s">
        <v>434</v>
      </c>
      <c r="C50" s="409"/>
      <c r="D50" s="409"/>
      <c r="E50" s="410"/>
      <c r="F50" s="411"/>
      <c r="G50" s="412">
        <f>SUM(G23,G25,G27,G29,G31,G33,G35,G37,G39,G41,G43,G45:G49)</f>
        <v>0</v>
      </c>
      <c r="H50" s="413">
        <f>SUM(H23,H25,H27,H29,H31,H33,H35,H37,H39,H41,H43,H45:H49)</f>
        <v>0</v>
      </c>
      <c r="I50" s="414"/>
      <c r="J50" s="414"/>
      <c r="K50" s="412">
        <f>SUM(K23,K25,K27,K29,K31,K33,K35,K37,K39,K41,K43,K45:K49)</f>
        <v>0</v>
      </c>
      <c r="L50" s="413">
        <f>SUM(L23,L25,L27,L29,L31,L33,L35,L37,L39,L41,L43,L45:L49)</f>
        <v>0</v>
      </c>
      <c r="M50" s="414"/>
      <c r="N50" s="414"/>
      <c r="O50" s="415">
        <f>SUM(O23,O25,O27,O29,O31,O33,O35,O37,O39,O41,O43,O45:O49)</f>
        <v>0</v>
      </c>
      <c r="P50" s="416">
        <f>SUM(P23,P25,P27,P29,P31,P33,P35,P37,P39,P41,P43,P45:P49)</f>
        <v>0</v>
      </c>
    </row>
    <row r="51" spans="1:16" ht="15.95" customHeight="1" x14ac:dyDescent="0.2">
      <c r="A51" s="68"/>
      <c r="B51" s="147"/>
      <c r="C51" s="147"/>
      <c r="D51" s="147"/>
      <c r="E51" s="417"/>
      <c r="F51" s="418"/>
      <c r="G51" s="419"/>
      <c r="H51" s="420"/>
      <c r="I51" s="417"/>
      <c r="J51" s="417"/>
      <c r="K51" s="421"/>
      <c r="L51" s="422"/>
      <c r="M51" s="417"/>
      <c r="N51" s="417"/>
      <c r="O51" s="421"/>
      <c r="P51" s="422"/>
    </row>
    <row r="52" spans="1:16" ht="15.95" customHeight="1" thickBot="1" x14ac:dyDescent="0.25">
      <c r="A52" s="68"/>
      <c r="B52" s="147"/>
      <c r="C52" s="147"/>
      <c r="D52" s="147"/>
      <c r="E52" s="417"/>
      <c r="F52" s="418"/>
      <c r="G52" s="419"/>
      <c r="H52" s="420" t="s">
        <v>378</v>
      </c>
      <c r="I52" s="417"/>
      <c r="J52" s="417"/>
      <c r="K52" s="421"/>
      <c r="L52" s="422"/>
      <c r="M52" s="417"/>
      <c r="N52" s="417"/>
      <c r="O52" s="421"/>
      <c r="P52" s="422"/>
    </row>
    <row r="53" spans="1:16" ht="15.95" customHeight="1" thickBot="1" x14ac:dyDescent="0.25">
      <c r="A53" s="408">
        <f>A50+1</f>
        <v>26</v>
      </c>
      <c r="B53" s="409" t="s">
        <v>435</v>
      </c>
      <c r="C53" s="409"/>
      <c r="D53" s="409"/>
      <c r="E53" s="410"/>
      <c r="F53" s="423"/>
      <c r="G53" s="424">
        <f>H50+L50+P50</f>
        <v>0</v>
      </c>
      <c r="H53" s="425" t="str">
        <f>IF(G53&gt;=75000,"ja","nein")</f>
        <v>nein</v>
      </c>
    </row>
    <row r="54" spans="1:16" x14ac:dyDescent="0.2">
      <c r="A54" s="292"/>
      <c r="B54" s="426" t="s">
        <v>436</v>
      </c>
      <c r="E54" s="427"/>
      <c r="F54" s="427"/>
      <c r="G54" s="427"/>
      <c r="H54" s="427"/>
      <c r="I54" s="427"/>
      <c r="J54" s="427"/>
      <c r="K54" s="427"/>
    </row>
    <row r="55" spans="1:16" x14ac:dyDescent="0.2">
      <c r="A55" s="292"/>
      <c r="E55" s="427"/>
      <c r="F55" s="427"/>
      <c r="G55" s="427"/>
      <c r="H55" s="427"/>
      <c r="I55" s="427"/>
      <c r="J55" s="427"/>
      <c r="K55" s="427"/>
    </row>
    <row r="56" spans="1:16" x14ac:dyDescent="0.2">
      <c r="A56" s="292"/>
      <c r="E56" s="427"/>
      <c r="F56" s="427"/>
      <c r="G56" s="427"/>
      <c r="H56" s="427"/>
      <c r="I56" s="427"/>
      <c r="J56" s="427"/>
      <c r="K56" s="427"/>
      <c r="M56" s="428"/>
    </row>
    <row r="57" spans="1:16" ht="37.5" customHeight="1" x14ac:dyDescent="0.2">
      <c r="A57" s="292"/>
      <c r="E57" s="427"/>
      <c r="F57" s="427"/>
      <c r="G57" s="427"/>
      <c r="H57" s="427"/>
      <c r="I57" s="427"/>
      <c r="J57" s="427"/>
      <c r="K57" s="427"/>
    </row>
    <row r="58" spans="1:16" x14ac:dyDescent="0.2">
      <c r="A58" s="292"/>
      <c r="E58" s="427"/>
      <c r="F58" s="427"/>
      <c r="G58" s="427"/>
      <c r="H58" s="427"/>
      <c r="I58" s="427"/>
      <c r="J58" s="427"/>
      <c r="K58" s="427"/>
    </row>
    <row r="59" spans="1:16" x14ac:dyDescent="0.2">
      <c r="A59" s="292"/>
      <c r="E59" s="427"/>
      <c r="F59" s="427"/>
      <c r="G59" s="427"/>
      <c r="H59" s="427"/>
      <c r="I59" s="427"/>
      <c r="J59" s="427"/>
      <c r="K59" s="427"/>
    </row>
    <row r="60" spans="1:16" x14ac:dyDescent="0.2">
      <c r="A60" s="292"/>
      <c r="E60" s="427"/>
      <c r="F60" s="427"/>
      <c r="G60" s="427"/>
      <c r="H60" s="427"/>
      <c r="I60" s="427"/>
      <c r="J60" s="427"/>
      <c r="K60" s="427"/>
    </row>
    <row r="61" spans="1:16" x14ac:dyDescent="0.2">
      <c r="A61" s="292"/>
      <c r="E61" s="427"/>
      <c r="F61" s="427"/>
      <c r="G61" s="427"/>
      <c r="H61" s="427"/>
      <c r="I61" s="427"/>
      <c r="J61" s="427"/>
      <c r="K61" s="427"/>
    </row>
    <row r="62" spans="1:16" x14ac:dyDescent="0.2">
      <c r="A62" s="292"/>
      <c r="E62" s="427"/>
      <c r="F62" s="427"/>
      <c r="G62" s="427"/>
      <c r="H62" s="427"/>
      <c r="I62" s="427"/>
      <c r="J62" s="427"/>
      <c r="K62" s="427"/>
    </row>
    <row r="63" spans="1:16" x14ac:dyDescent="0.2">
      <c r="A63" s="292"/>
      <c r="E63" s="427"/>
      <c r="F63" s="427"/>
      <c r="G63" s="427"/>
      <c r="H63" s="427"/>
      <c r="I63" s="427"/>
      <c r="J63" s="427"/>
      <c r="K63" s="427"/>
    </row>
    <row r="64" spans="1:16" x14ac:dyDescent="0.2">
      <c r="A64" s="292"/>
      <c r="E64" s="427"/>
      <c r="F64" s="427"/>
      <c r="G64" s="427"/>
      <c r="H64" s="427"/>
      <c r="I64" s="427"/>
      <c r="J64" s="427"/>
      <c r="K64" s="427"/>
    </row>
    <row r="65" spans="1:11" x14ac:dyDescent="0.2">
      <c r="A65" s="292"/>
      <c r="E65" s="427"/>
      <c r="F65" s="427"/>
      <c r="G65" s="427"/>
      <c r="H65" s="427"/>
      <c r="I65" s="427"/>
      <c r="J65" s="427"/>
      <c r="K65" s="427"/>
    </row>
    <row r="66" spans="1:11" x14ac:dyDescent="0.2">
      <c r="A66" s="292"/>
      <c r="E66" s="427"/>
      <c r="F66" s="427"/>
      <c r="G66" s="427"/>
      <c r="H66" s="427"/>
      <c r="I66" s="427"/>
      <c r="J66" s="427"/>
      <c r="K66" s="427"/>
    </row>
    <row r="67" spans="1:11" x14ac:dyDescent="0.2">
      <c r="A67" s="292"/>
      <c r="E67" s="427"/>
      <c r="F67" s="427"/>
      <c r="G67" s="427"/>
      <c r="H67" s="427"/>
      <c r="I67" s="427"/>
      <c r="J67" s="427"/>
      <c r="K67" s="427"/>
    </row>
    <row r="68" spans="1:11" x14ac:dyDescent="0.2">
      <c r="A68" s="292"/>
      <c r="E68" s="427"/>
      <c r="F68" s="427"/>
      <c r="G68" s="427"/>
      <c r="H68" s="427"/>
      <c r="I68" s="427"/>
      <c r="J68" s="427"/>
      <c r="K68" s="427"/>
    </row>
    <row r="69" spans="1:11" x14ac:dyDescent="0.2">
      <c r="A69" s="292"/>
      <c r="E69" s="427"/>
      <c r="F69" s="427"/>
      <c r="G69" s="427"/>
      <c r="H69" s="427"/>
      <c r="I69" s="427"/>
      <c r="J69" s="427"/>
      <c r="K69" s="427"/>
    </row>
    <row r="70" spans="1:11" x14ac:dyDescent="0.2">
      <c r="A70" s="292"/>
    </row>
    <row r="71" spans="1:11" x14ac:dyDescent="0.2">
      <c r="A71" s="292"/>
    </row>
    <row r="72" spans="1:11" x14ac:dyDescent="0.2">
      <c r="A72" s="292"/>
    </row>
    <row r="73" spans="1:11" x14ac:dyDescent="0.2">
      <c r="A73" s="292"/>
    </row>
    <row r="74" spans="1:11" x14ac:dyDescent="0.2">
      <c r="A74" s="292"/>
    </row>
    <row r="75" spans="1:11" x14ac:dyDescent="0.2">
      <c r="A75" s="292"/>
    </row>
    <row r="76" spans="1:11" x14ac:dyDescent="0.2">
      <c r="A76" s="292"/>
    </row>
    <row r="77" spans="1:11" x14ac:dyDescent="0.2">
      <c r="A77" s="292"/>
    </row>
    <row r="78" spans="1:11" x14ac:dyDescent="0.2">
      <c r="A78" s="292"/>
    </row>
    <row r="79" spans="1:11" x14ac:dyDescent="0.2">
      <c r="A79" s="292"/>
    </row>
    <row r="80" spans="1:11" x14ac:dyDescent="0.2">
      <c r="A80" s="292"/>
    </row>
    <row r="81" spans="1:1" x14ac:dyDescent="0.2">
      <c r="A81" s="292"/>
    </row>
    <row r="82" spans="1:1" x14ac:dyDescent="0.2">
      <c r="A82" s="292"/>
    </row>
    <row r="83" spans="1:1" x14ac:dyDescent="0.2">
      <c r="A83" s="292"/>
    </row>
    <row r="84" spans="1:1" x14ac:dyDescent="0.2">
      <c r="A84" s="292"/>
    </row>
    <row r="85" spans="1:1" x14ac:dyDescent="0.2">
      <c r="A85" s="292"/>
    </row>
    <row r="86" spans="1:1" x14ac:dyDescent="0.2">
      <c r="A86" s="292"/>
    </row>
    <row r="87" spans="1:1" x14ac:dyDescent="0.2">
      <c r="A87" s="292"/>
    </row>
    <row r="88" spans="1:1" x14ac:dyDescent="0.2">
      <c r="A88" s="292"/>
    </row>
    <row r="89" spans="1:1" x14ac:dyDescent="0.2">
      <c r="A89" s="292"/>
    </row>
    <row r="90" spans="1:1" x14ac:dyDescent="0.2">
      <c r="A90" s="292"/>
    </row>
    <row r="91" spans="1:1" x14ac:dyDescent="0.2">
      <c r="A91" s="292"/>
    </row>
    <row r="92" spans="1:1" x14ac:dyDescent="0.2">
      <c r="A92" s="292"/>
    </row>
    <row r="93" spans="1:1" x14ac:dyDescent="0.2">
      <c r="A93" s="292"/>
    </row>
    <row r="94" spans="1:1" x14ac:dyDescent="0.2">
      <c r="A94" s="292"/>
    </row>
    <row r="95" spans="1:1" x14ac:dyDescent="0.2">
      <c r="A95" s="292"/>
    </row>
    <row r="96" spans="1:1" x14ac:dyDescent="0.2">
      <c r="A96" s="292"/>
    </row>
    <row r="97" spans="1:1" x14ac:dyDescent="0.2">
      <c r="A97" s="292"/>
    </row>
    <row r="98" spans="1:1" x14ac:dyDescent="0.2">
      <c r="A98" s="292"/>
    </row>
    <row r="99" spans="1:1" x14ac:dyDescent="0.2">
      <c r="A99" s="292"/>
    </row>
    <row r="100" spans="1:1" x14ac:dyDescent="0.2">
      <c r="A100" s="292"/>
    </row>
    <row r="101" spans="1:1" x14ac:dyDescent="0.2">
      <c r="A101" s="292"/>
    </row>
  </sheetData>
  <sheetProtection algorithmName="SHA-512" hashValue="CqnH6IrMK5SFOpwrXAnA2x7FB45HH+r7NtWM+JQUg3FnLEHXOqvHU2mCkWb2tmKVkEJEka4kxCSOprSqx6Kp2Q==" saltValue="I9ZVIn13Z67WkTWcoAxIuQ==" spinCount="100000" sheet="1" selectLockedCells="1"/>
  <mergeCells count="45">
    <mergeCell ref="M19:N19"/>
    <mergeCell ref="O19:P19"/>
    <mergeCell ref="A40:A41"/>
    <mergeCell ref="A42:A43"/>
    <mergeCell ref="H15:J16"/>
    <mergeCell ref="E19:F19"/>
    <mergeCell ref="G19:H19"/>
    <mergeCell ref="I19:J19"/>
    <mergeCell ref="A44:A49"/>
    <mergeCell ref="J20:K20"/>
    <mergeCell ref="N20:O20"/>
    <mergeCell ref="A30:A31"/>
    <mergeCell ref="A32:A33"/>
    <mergeCell ref="A34:A35"/>
    <mergeCell ref="A36:A37"/>
    <mergeCell ref="A38:A39"/>
    <mergeCell ref="A22:A23"/>
    <mergeCell ref="A24:A25"/>
    <mergeCell ref="A26:A27"/>
    <mergeCell ref="A28:A29"/>
    <mergeCell ref="C45:D45"/>
    <mergeCell ref="C46:D46"/>
    <mergeCell ref="C47:D47"/>
    <mergeCell ref="C48:D48"/>
    <mergeCell ref="C49:D49"/>
    <mergeCell ref="B20:D21"/>
    <mergeCell ref="I7:J7"/>
    <mergeCell ref="I8:J8"/>
    <mergeCell ref="F5:G7"/>
    <mergeCell ref="F20:G20"/>
    <mergeCell ref="H5:J6"/>
    <mergeCell ref="H9:J10"/>
    <mergeCell ref="H11:J12"/>
    <mergeCell ref="B28:D28"/>
    <mergeCell ref="K11:K12"/>
    <mergeCell ref="K13:K14"/>
    <mergeCell ref="K19:L19"/>
    <mergeCell ref="D1:J1"/>
    <mergeCell ref="A2:K2"/>
    <mergeCell ref="A3:B3"/>
    <mergeCell ref="H13:J14"/>
    <mergeCell ref="K5:K6"/>
    <mergeCell ref="K9:K10"/>
    <mergeCell ref="K15:K16"/>
    <mergeCell ref="B5:C16"/>
  </mergeCells>
  <dataValidations count="1">
    <dataValidation type="whole" allowBlank="1" showInputMessage="1" showErrorMessage="1" errorTitle="Unzulässig" error="Nur &gt;0&lt;_x000a_      leer  oder_x000a_      &gt;1&lt;  ist zulässig._x000a_" sqref="E5:E16 K5 K7:K9 K11">
      <formula1>0</formula1>
      <formula2>1</formula2>
    </dataValidation>
  </dataValidations>
  <printOptions horizontalCentered="1" verticalCentered="1"/>
  <pageMargins left="0.59055118110236227" right="0.51" top="0.39370078740157483" bottom="0.39370078740157483" header="0" footer="0"/>
  <pageSetup paperSize="9" scale="60" fitToHeight="0" orientation="landscape" blackAndWhite="1" r:id="rId1"/>
  <headerFooter alignWithMargins="0"/>
  <colBreaks count="1" manualBreakCount="1">
    <brk id="12" max="6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O76"/>
  <sheetViews>
    <sheetView showGridLines="0" zoomScaleNormal="100" workbookViewId="0">
      <selection activeCell="C8" sqref="C8"/>
    </sheetView>
  </sheetViews>
  <sheetFormatPr baseColWidth="10" defaultColWidth="11.140625" defaultRowHeight="23.25" x14ac:dyDescent="0.35"/>
  <cols>
    <col min="1" max="1" width="4.7109375" style="137" customWidth="1"/>
    <col min="2" max="2" width="40.7109375" style="137" customWidth="1"/>
    <col min="3" max="8" width="15.7109375" style="137" customWidth="1"/>
    <col min="9" max="9" width="5.85546875" style="137" customWidth="1"/>
    <col min="10" max="16384" width="11.140625" style="137"/>
  </cols>
  <sheetData>
    <row r="1" spans="1:15" s="433" customFormat="1" ht="27.75" thickBot="1" x14ac:dyDescent="0.55000000000000004">
      <c r="A1" s="429" t="s">
        <v>0</v>
      </c>
      <c r="B1" s="429"/>
      <c r="C1" s="430" t="s">
        <v>1</v>
      </c>
      <c r="D1" s="430"/>
      <c r="E1" s="430"/>
      <c r="F1" s="430"/>
      <c r="G1" s="431"/>
      <c r="H1" s="432" t="s">
        <v>12</v>
      </c>
    </row>
    <row r="2" spans="1:15" ht="24" thickBot="1" x14ac:dyDescent="0.4">
      <c r="A2" s="893" t="s">
        <v>13</v>
      </c>
      <c r="B2" s="894"/>
      <c r="C2" s="894"/>
      <c r="D2" s="894"/>
      <c r="E2" s="894"/>
      <c r="F2" s="894"/>
      <c r="G2" s="894"/>
      <c r="H2" s="895"/>
      <c r="I2" s="311"/>
    </row>
    <row r="3" spans="1:15" x14ac:dyDescent="0.35">
      <c r="A3" s="434">
        <f>'BEK 0'!C3</f>
        <v>0</v>
      </c>
      <c r="B3" s="131"/>
      <c r="C3" s="131"/>
      <c r="D3" s="131"/>
      <c r="E3" s="131"/>
      <c r="F3" s="435"/>
      <c r="G3" s="435" t="s">
        <v>71</v>
      </c>
      <c r="H3" s="436" t="str">
        <f>IF('BEK 0'!L6="","",'BEK 0'!L6)</f>
        <v/>
      </c>
      <c r="I3" s="88"/>
      <c r="J3" s="127"/>
    </row>
    <row r="4" spans="1:15" x14ac:dyDescent="0.35">
      <c r="A4" s="156"/>
      <c r="B4" s="327"/>
      <c r="C4" s="327"/>
      <c r="D4" s="327"/>
      <c r="E4" s="310"/>
      <c r="F4" s="62"/>
      <c r="G4" s="62" t="s">
        <v>114</v>
      </c>
      <c r="H4" s="437">
        <f>'BEK 0'!I5</f>
        <v>0</v>
      </c>
      <c r="I4" s="310"/>
    </row>
    <row r="5" spans="1:15" x14ac:dyDescent="0.35">
      <c r="A5" s="156"/>
      <c r="B5" s="327"/>
      <c r="C5" s="122" t="s">
        <v>123</v>
      </c>
      <c r="D5" s="115"/>
      <c r="E5" s="310"/>
      <c r="F5" s="438"/>
      <c r="G5" s="438"/>
      <c r="H5" s="439"/>
      <c r="I5" s="440"/>
    </row>
    <row r="6" spans="1:15" ht="19.149999999999999" customHeight="1" x14ac:dyDescent="0.35">
      <c r="A6" s="441">
        <v>1</v>
      </c>
      <c r="B6" s="442" t="s">
        <v>128</v>
      </c>
      <c r="C6" s="443">
        <f>C7+C14</f>
        <v>0</v>
      </c>
      <c r="D6" s="115"/>
      <c r="E6" s="310"/>
      <c r="F6" s="438"/>
      <c r="G6" s="438"/>
      <c r="H6" s="439"/>
      <c r="I6" s="440"/>
    </row>
    <row r="7" spans="1:15" ht="19.149999999999999" customHeight="1" x14ac:dyDescent="0.35">
      <c r="A7" s="441">
        <f t="shared" ref="A7:A21" si="0">A6+1</f>
        <v>2</v>
      </c>
      <c r="B7" s="442" t="s">
        <v>129</v>
      </c>
      <c r="C7" s="444">
        <f>SUM(C8:C13)</f>
        <v>0</v>
      </c>
      <c r="D7" s="115"/>
      <c r="E7" s="310"/>
      <c r="F7" s="438"/>
      <c r="G7" s="438"/>
      <c r="H7" s="439"/>
      <c r="I7" s="445"/>
      <c r="J7" s="85"/>
      <c r="K7" s="85"/>
      <c r="L7" s="85"/>
      <c r="M7" s="85"/>
      <c r="N7" s="85"/>
      <c r="O7" s="85"/>
    </row>
    <row r="8" spans="1:15" ht="19.149999999999999" customHeight="1" x14ac:dyDescent="0.35">
      <c r="A8" s="441">
        <f t="shared" si="0"/>
        <v>3</v>
      </c>
      <c r="B8" s="395" t="s">
        <v>391</v>
      </c>
      <c r="C8" s="746"/>
      <c r="D8" s="115"/>
      <c r="E8" s="310"/>
      <c r="F8" s="438"/>
      <c r="G8" s="438"/>
      <c r="H8" s="439"/>
      <c r="I8" s="327"/>
      <c r="J8" s="427"/>
      <c r="K8" s="85"/>
      <c r="L8" s="85"/>
      <c r="M8" s="85"/>
      <c r="N8" s="85"/>
      <c r="O8" s="85"/>
    </row>
    <row r="9" spans="1:15" ht="19.149999999999999" customHeight="1" x14ac:dyDescent="0.35">
      <c r="A9" s="441">
        <f t="shared" si="0"/>
        <v>4</v>
      </c>
      <c r="B9" s="115" t="s">
        <v>130</v>
      </c>
      <c r="C9" s="746"/>
      <c r="D9" s="446"/>
      <c r="E9" s="447"/>
      <c r="F9" s="327"/>
      <c r="G9" s="327"/>
      <c r="H9" s="439"/>
      <c r="I9" s="445"/>
      <c r="J9" s="336"/>
      <c r="K9" s="85"/>
      <c r="L9" s="85"/>
      <c r="M9" s="85"/>
      <c r="N9" s="85"/>
      <c r="O9" s="85"/>
    </row>
    <row r="10" spans="1:15" ht="19.149999999999999" customHeight="1" x14ac:dyDescent="0.35">
      <c r="A10" s="441">
        <f t="shared" si="0"/>
        <v>5</v>
      </c>
      <c r="B10" s="115" t="s">
        <v>131</v>
      </c>
      <c r="C10" s="746"/>
      <c r="D10" s="446"/>
      <c r="E10" s="88"/>
      <c r="F10" s="327"/>
      <c r="G10" s="327"/>
      <c r="H10" s="439"/>
      <c r="I10" s="445"/>
      <c r="J10" s="336"/>
      <c r="K10" s="85"/>
      <c r="L10" s="85"/>
      <c r="M10" s="85"/>
      <c r="N10" s="85"/>
      <c r="O10" s="85"/>
    </row>
    <row r="11" spans="1:15" ht="19.149999999999999" customHeight="1" x14ac:dyDescent="0.35">
      <c r="A11" s="441">
        <f t="shared" si="0"/>
        <v>6</v>
      </c>
      <c r="B11" s="115" t="s">
        <v>132</v>
      </c>
      <c r="C11" s="746"/>
      <c r="D11" s="446"/>
      <c r="E11" s="88"/>
      <c r="F11" s="327"/>
      <c r="G11" s="327"/>
      <c r="H11" s="439"/>
      <c r="I11" s="445"/>
      <c r="J11" s="85"/>
      <c r="K11" s="85"/>
      <c r="L11" s="85"/>
      <c r="M11" s="85"/>
      <c r="N11" s="85"/>
      <c r="O11" s="85"/>
    </row>
    <row r="12" spans="1:15" ht="19.149999999999999" customHeight="1" x14ac:dyDescent="0.35">
      <c r="A12" s="441">
        <f t="shared" si="0"/>
        <v>7</v>
      </c>
      <c r="B12" s="115" t="s">
        <v>133</v>
      </c>
      <c r="C12" s="746"/>
      <c r="D12" s="446"/>
      <c r="E12" s="88"/>
      <c r="F12" s="327"/>
      <c r="G12" s="327"/>
      <c r="H12" s="439"/>
      <c r="I12" s="327"/>
      <c r="J12" s="85"/>
      <c r="K12" s="85"/>
      <c r="L12" s="85"/>
      <c r="M12" s="85"/>
      <c r="N12" s="85"/>
      <c r="O12" s="85"/>
    </row>
    <row r="13" spans="1:15" ht="19.149999999999999" customHeight="1" x14ac:dyDescent="0.35">
      <c r="A13" s="441">
        <f t="shared" si="0"/>
        <v>8</v>
      </c>
      <c r="B13" s="115" t="s">
        <v>134</v>
      </c>
      <c r="C13" s="746"/>
      <c r="D13" s="115"/>
      <c r="E13" s="327"/>
      <c r="F13" s="327"/>
      <c r="G13" s="327"/>
      <c r="H13" s="439"/>
      <c r="I13" s="327"/>
      <c r="J13" s="85"/>
      <c r="K13" s="85"/>
      <c r="L13" s="85"/>
      <c r="M13" s="85"/>
      <c r="N13" s="85"/>
      <c r="O13" s="85"/>
    </row>
    <row r="14" spans="1:15" ht="19.149999999999999" customHeight="1" x14ac:dyDescent="0.35">
      <c r="A14" s="441">
        <f t="shared" si="0"/>
        <v>9</v>
      </c>
      <c r="B14" s="442" t="s">
        <v>135</v>
      </c>
      <c r="C14" s="444">
        <f>SUM(C15:C16)</f>
        <v>0</v>
      </c>
      <c r="D14" s="448"/>
      <c r="E14" s="310"/>
      <c r="F14" s="327"/>
      <c r="G14" s="327"/>
      <c r="H14" s="449"/>
      <c r="I14" s="327"/>
      <c r="J14" s="85"/>
      <c r="K14" s="85"/>
      <c r="L14" s="85"/>
      <c r="M14" s="85"/>
      <c r="N14" s="85"/>
      <c r="O14" s="85"/>
    </row>
    <row r="15" spans="1:15" ht="19.149999999999999" customHeight="1" x14ac:dyDescent="0.35">
      <c r="A15" s="441">
        <f t="shared" si="0"/>
        <v>10</v>
      </c>
      <c r="B15" s="395" t="s">
        <v>136</v>
      </c>
      <c r="C15" s="746"/>
      <c r="D15" s="448"/>
      <c r="E15" s="310"/>
      <c r="F15" s="327"/>
      <c r="G15" s="327"/>
      <c r="H15" s="449"/>
      <c r="I15" s="327"/>
      <c r="J15" s="85"/>
      <c r="K15" s="85"/>
      <c r="L15" s="85"/>
      <c r="M15" s="85"/>
      <c r="N15" s="85"/>
      <c r="O15" s="85"/>
    </row>
    <row r="16" spans="1:15" ht="19.149999999999999" customHeight="1" x14ac:dyDescent="0.35">
      <c r="A16" s="441">
        <f t="shared" si="0"/>
        <v>11</v>
      </c>
      <c r="B16" s="747" t="s">
        <v>137</v>
      </c>
      <c r="C16" s="746"/>
      <c r="D16" s="450"/>
      <c r="E16" s="310"/>
      <c r="F16" s="327"/>
      <c r="G16" s="327"/>
      <c r="H16" s="449" t="s">
        <v>194</v>
      </c>
      <c r="I16" s="327"/>
      <c r="J16" s="85"/>
      <c r="K16" s="85"/>
      <c r="L16" s="85"/>
      <c r="M16" s="85"/>
      <c r="N16" s="85"/>
      <c r="O16" s="85"/>
    </row>
    <row r="17" spans="1:15" ht="19.149999999999999" customHeight="1" thickBot="1" x14ac:dyDescent="0.4">
      <c r="A17" s="441">
        <f t="shared" si="0"/>
        <v>12</v>
      </c>
      <c r="B17" s="442" t="s">
        <v>138</v>
      </c>
      <c r="C17" s="443" t="str">
        <f>IF('BEK 3'!G53&gt;=75000,"75.000,00","0,00")</f>
        <v>0,00</v>
      </c>
      <c r="D17" s="115"/>
      <c r="E17" s="327"/>
      <c r="F17" s="327"/>
      <c r="G17" s="327"/>
      <c r="H17" s="451" t="str">
        <f>+IF(C6&gt;0,C17,"")</f>
        <v/>
      </c>
      <c r="I17" s="327"/>
      <c r="J17" s="85"/>
      <c r="K17" s="85"/>
      <c r="L17" s="85"/>
      <c r="M17" s="85"/>
      <c r="N17" s="85"/>
      <c r="O17" s="85"/>
    </row>
    <row r="18" spans="1:15" ht="19.149999999999999" customHeight="1" x14ac:dyDescent="0.35">
      <c r="A18" s="441">
        <f t="shared" si="0"/>
        <v>13</v>
      </c>
      <c r="B18" s="452" t="s">
        <v>192</v>
      </c>
      <c r="C18" s="453" t="str">
        <f>C17</f>
        <v>0,00</v>
      </c>
      <c r="D18" s="115"/>
      <c r="E18" s="327"/>
      <c r="F18" s="327"/>
      <c r="G18" s="327"/>
      <c r="H18" s="454"/>
      <c r="I18" s="327"/>
      <c r="J18" s="85"/>
      <c r="K18" s="85"/>
      <c r="L18" s="85"/>
      <c r="M18" s="85"/>
      <c r="N18" s="85"/>
      <c r="O18" s="85"/>
    </row>
    <row r="19" spans="1:15" ht="19.149999999999999" customHeight="1" x14ac:dyDescent="0.35">
      <c r="A19" s="441">
        <f t="shared" si="0"/>
        <v>14</v>
      </c>
      <c r="B19" s="442" t="s">
        <v>407</v>
      </c>
      <c r="C19" s="443">
        <f>'Anlage 2'!I23+'Anlage 2'!I24+'Anlage 2'!I25+'Anlage 2'!I26+'Anlage 2'!I27+'Anlage 2'!I28</f>
        <v>0</v>
      </c>
      <c r="D19" s="115"/>
      <c r="E19" s="327"/>
      <c r="F19" s="455"/>
      <c r="G19" s="455"/>
      <c r="H19" s="456"/>
      <c r="I19" s="327"/>
      <c r="J19" s="85"/>
      <c r="K19" s="85"/>
      <c r="L19" s="85"/>
      <c r="M19" s="85"/>
      <c r="N19" s="85"/>
      <c r="O19" s="85"/>
    </row>
    <row r="20" spans="1:15" ht="19.149999999999999" customHeight="1" x14ac:dyDescent="0.35">
      <c r="A20" s="441">
        <f t="shared" si="0"/>
        <v>15</v>
      </c>
      <c r="B20" s="457" t="s">
        <v>388</v>
      </c>
      <c r="C20" s="458"/>
      <c r="D20" s="327"/>
      <c r="E20" s="327"/>
      <c r="F20" s="327"/>
      <c r="G20" s="327"/>
      <c r="H20" s="459"/>
      <c r="I20" s="327"/>
      <c r="J20" s="85"/>
      <c r="K20" s="85"/>
      <c r="L20" s="85"/>
      <c r="M20" s="85"/>
      <c r="N20" s="85"/>
      <c r="O20" s="85"/>
    </row>
    <row r="21" spans="1:15" ht="19.149999999999999" customHeight="1" x14ac:dyDescent="0.35">
      <c r="A21" s="441">
        <f t="shared" si="0"/>
        <v>16</v>
      </c>
      <c r="B21" s="460"/>
      <c r="C21" s="124" t="str">
        <f>IF('BEK 2'!E6&gt;0,'BEK 2'!E6,"")</f>
        <v/>
      </c>
      <c r="D21" s="123" t="str">
        <f>IFERROR(IF('BEK 2'!E6&gt;0,'BEK 2'!E6+1,""),"")</f>
        <v/>
      </c>
      <c r="E21" s="123" t="str">
        <f>IFERROR(IF('BEK 2'!E6&gt;0,'BEK 2'!E6+2,""),"")</f>
        <v/>
      </c>
      <c r="F21" s="123" t="str">
        <f>IFERROR(IF('BEK 2'!E6&gt;0,'BEK 2'!E6+3,""),"")</f>
        <v/>
      </c>
      <c r="G21" s="123" t="str">
        <f>IFERROR(IF('BEK 2'!E6&gt;0,'BEK 2'!E6+4,""),"")</f>
        <v/>
      </c>
      <c r="H21" s="461" t="str">
        <f>IFERROR(IF('BEK 2'!E6&gt;0,'BEK 2'!E6+5,""),"")</f>
        <v/>
      </c>
      <c r="I21" s="327"/>
      <c r="J21" s="85"/>
      <c r="K21" s="85"/>
      <c r="L21" s="85"/>
      <c r="M21" s="85"/>
      <c r="N21" s="85"/>
      <c r="O21" s="85"/>
    </row>
    <row r="22" spans="1:15" ht="19.149999999999999" customHeight="1" x14ac:dyDescent="0.35">
      <c r="A22" s="441">
        <f>A21+1</f>
        <v>17</v>
      </c>
      <c r="B22" s="462" t="s">
        <v>389</v>
      </c>
      <c r="C22" s="463">
        <f>'Anlage 2'!G49</f>
        <v>0</v>
      </c>
      <c r="D22" s="463">
        <f>'Anlage 2'!I49</f>
        <v>0</v>
      </c>
      <c r="E22" s="463">
        <f>'Anlage 2'!K49</f>
        <v>0</v>
      </c>
      <c r="F22" s="463">
        <f>'Anlage 2'!M49</f>
        <v>0</v>
      </c>
      <c r="G22" s="463">
        <f>'Anlage 2'!O49</f>
        <v>0</v>
      </c>
      <c r="H22" s="463">
        <f>'Anlage 2'!Q49</f>
        <v>0</v>
      </c>
      <c r="I22" s="335"/>
      <c r="J22" s="85"/>
      <c r="K22" s="85"/>
      <c r="L22" s="85"/>
      <c r="M22" s="85"/>
      <c r="N22" s="85"/>
      <c r="O22" s="85"/>
    </row>
    <row r="23" spans="1:15" ht="19.149999999999999" customHeight="1" x14ac:dyDescent="0.35">
      <c r="A23" s="441">
        <f t="shared" ref="A23:A24" si="1">A22+1</f>
        <v>18</v>
      </c>
      <c r="B23" s="442"/>
      <c r="C23" s="689" t="str">
        <f>IF('BEK 2'!E6&gt;0,'BEK 2'!E6,"")</f>
        <v/>
      </c>
      <c r="D23" s="123" t="str">
        <f>IFERROR(IF('BEK 2'!E6&gt;0,'BEK 2'!E6+1,""),"")</f>
        <v/>
      </c>
      <c r="E23" s="123" t="str">
        <f>IFERROR(IF('BEK 2'!E6&gt;0,'BEK 2'!E6+2,""),"")</f>
        <v/>
      </c>
      <c r="F23" s="123" t="str">
        <f>IFERROR(IF('BEK 2'!E6&gt;0,'BEK 2'!E6+3,""),"")</f>
        <v/>
      </c>
      <c r="G23" s="123" t="str">
        <f>IFERROR(IF('BEK 2'!E6&gt;0,'BEK 2'!E6+4,""),"")</f>
        <v/>
      </c>
      <c r="H23" s="461" t="str">
        <f>IFERROR(IF('BEK 2'!E6&gt;0,'BEK 2'!E6+5,""),"")</f>
        <v/>
      </c>
      <c r="I23" s="335"/>
      <c r="J23" s="85"/>
      <c r="K23" s="85"/>
      <c r="L23" s="85"/>
      <c r="M23" s="85"/>
      <c r="N23" s="85"/>
      <c r="O23" s="85"/>
    </row>
    <row r="24" spans="1:15" ht="19.149999999999999" customHeight="1" x14ac:dyDescent="0.35">
      <c r="A24" s="441">
        <f t="shared" si="1"/>
        <v>19</v>
      </c>
      <c r="B24" s="395" t="s">
        <v>390</v>
      </c>
      <c r="C24" s="464"/>
      <c r="D24" s="464"/>
      <c r="E24" s="465"/>
      <c r="F24" s="466">
        <f>'Anlage 2'!M58</f>
        <v>0</v>
      </c>
      <c r="G24" s="466">
        <f>'Anlage 2'!O58</f>
        <v>0</v>
      </c>
      <c r="H24" s="466">
        <f>'Anlage 2'!Q58</f>
        <v>0</v>
      </c>
      <c r="I24" s="335"/>
      <c r="J24" s="85"/>
      <c r="K24" s="85"/>
      <c r="L24" s="85"/>
      <c r="M24" s="85"/>
      <c r="N24" s="85"/>
      <c r="O24" s="85"/>
    </row>
    <row r="25" spans="1:15" ht="19.149999999999999" customHeight="1" x14ac:dyDescent="0.35">
      <c r="A25" s="467"/>
      <c r="B25" s="468"/>
      <c r="C25" s="469"/>
      <c r="D25" s="469"/>
      <c r="E25" s="469"/>
      <c r="F25" s="470"/>
      <c r="G25" s="470"/>
      <c r="H25" s="471"/>
      <c r="I25" s="327"/>
      <c r="J25" s="85"/>
      <c r="K25" s="85"/>
      <c r="L25" s="85"/>
      <c r="M25" s="85"/>
      <c r="N25" s="85"/>
      <c r="O25" s="85"/>
    </row>
    <row r="26" spans="1:15" ht="19.149999999999999" customHeight="1" thickBot="1" x14ac:dyDescent="0.4">
      <c r="A26" s="441">
        <f>A24+1</f>
        <v>20</v>
      </c>
      <c r="B26" s="442" t="s">
        <v>141</v>
      </c>
      <c r="C26" s="472">
        <f t="shared" ref="C26:H26" si="2">SUM(C22:C22,C24:C24)</f>
        <v>0</v>
      </c>
      <c r="D26" s="472">
        <f t="shared" si="2"/>
        <v>0</v>
      </c>
      <c r="E26" s="472">
        <f t="shared" si="2"/>
        <v>0</v>
      </c>
      <c r="F26" s="472">
        <f t="shared" si="2"/>
        <v>0</v>
      </c>
      <c r="G26" s="472">
        <f t="shared" si="2"/>
        <v>0</v>
      </c>
      <c r="H26" s="472">
        <f t="shared" si="2"/>
        <v>0</v>
      </c>
      <c r="I26" s="335"/>
      <c r="J26" s="85"/>
      <c r="K26" s="85"/>
      <c r="L26" s="85"/>
      <c r="M26" s="85"/>
      <c r="N26" s="85"/>
      <c r="O26" s="85"/>
    </row>
    <row r="27" spans="1:15" ht="19.149999999999999" customHeight="1" thickBot="1" x14ac:dyDescent="0.4">
      <c r="A27" s="473"/>
      <c r="B27" s="474"/>
      <c r="C27" s="475"/>
      <c r="D27" s="475"/>
      <c r="E27" s="475"/>
      <c r="F27" s="475"/>
      <c r="G27" s="475"/>
      <c r="H27" s="475"/>
      <c r="I27" s="327"/>
      <c r="J27" s="85"/>
      <c r="K27" s="85"/>
      <c r="L27" s="85"/>
      <c r="M27" s="85"/>
      <c r="N27" s="85"/>
      <c r="O27" s="85"/>
    </row>
    <row r="28" spans="1:15" ht="19.149999999999999" customHeight="1" thickBot="1" x14ac:dyDescent="0.4">
      <c r="A28" s="476">
        <f>A26+1</f>
        <v>21</v>
      </c>
      <c r="B28" s="477" t="s">
        <v>140</v>
      </c>
      <c r="C28" s="478" t="str">
        <f>IF(SUM(C6+C17+C19)&gt;0,C6+C17+C19,"")</f>
        <v/>
      </c>
      <c r="D28" s="479" t="s">
        <v>193</v>
      </c>
      <c r="E28" s="480"/>
      <c r="F28" s="480"/>
      <c r="G28" s="480"/>
      <c r="H28" s="481" t="str">
        <f>IF(('BEK 3'!H50+'BEK 3'!L50+'BEK 3'!P50)=0,"",(H17)/('BEK 3'!H50+'BEK 3'!L50+'BEK 3'!P50))</f>
        <v/>
      </c>
      <c r="I28" s="327"/>
      <c r="J28" s="85"/>
      <c r="K28" s="85"/>
      <c r="L28" s="85"/>
      <c r="M28" s="85"/>
      <c r="N28" s="85"/>
      <c r="O28" s="85"/>
    </row>
    <row r="29" spans="1:15" ht="19.149999999999999" customHeight="1" x14ac:dyDescent="0.35">
      <c r="A29" s="108"/>
      <c r="B29" s="482"/>
      <c r="C29" s="483"/>
      <c r="D29" s="483"/>
      <c r="E29" s="483"/>
      <c r="F29" s="483"/>
      <c r="G29" s="483"/>
      <c r="H29" s="483"/>
      <c r="I29" s="327"/>
      <c r="J29" s="85"/>
      <c r="K29" s="85"/>
      <c r="L29" s="85"/>
      <c r="M29" s="85"/>
      <c r="N29" s="85"/>
      <c r="O29" s="85"/>
    </row>
    <row r="30" spans="1:15" ht="19.149999999999999" customHeight="1" thickBot="1" x14ac:dyDescent="0.4">
      <c r="A30" s="102"/>
      <c r="B30" s="85"/>
      <c r="C30" s="427"/>
      <c r="D30" s="427"/>
      <c r="E30" s="427"/>
      <c r="F30" s="427"/>
      <c r="G30" s="427"/>
      <c r="H30" s="484"/>
      <c r="I30" s="327"/>
      <c r="J30" s="85"/>
      <c r="K30" s="85"/>
      <c r="L30" s="85"/>
      <c r="M30" s="85"/>
      <c r="N30" s="85"/>
      <c r="O30" s="85"/>
    </row>
    <row r="31" spans="1:15" ht="22.5" customHeight="1" x14ac:dyDescent="0.35">
      <c r="A31" s="102"/>
      <c r="B31" s="485" t="s">
        <v>142</v>
      </c>
      <c r="C31" s="486" t="str">
        <f>+IF(C6&gt;0,C28,"")</f>
        <v/>
      </c>
      <c r="D31" s="427"/>
      <c r="E31" s="427"/>
      <c r="F31" s="427"/>
      <c r="G31" s="427"/>
      <c r="H31" s="427"/>
      <c r="I31" s="85"/>
      <c r="J31" s="85"/>
      <c r="K31" s="85"/>
      <c r="L31" s="85"/>
      <c r="M31" s="85"/>
      <c r="N31" s="85"/>
      <c r="O31" s="85"/>
    </row>
    <row r="32" spans="1:15" ht="24" customHeight="1" x14ac:dyDescent="0.35">
      <c r="A32" s="102"/>
      <c r="B32" s="487" t="s">
        <v>191</v>
      </c>
      <c r="C32" s="488" t="str">
        <f>IF('BEK 3'!G53&gt;=75000,'BEK 3'!G53,"")</f>
        <v/>
      </c>
      <c r="D32" s="427"/>
      <c r="E32" s="427"/>
      <c r="F32" s="427"/>
      <c r="G32" s="427"/>
      <c r="H32" s="427"/>
      <c r="I32" s="85"/>
      <c r="J32" s="85"/>
      <c r="K32" s="85"/>
      <c r="L32" s="85"/>
      <c r="M32" s="85"/>
      <c r="N32" s="85"/>
      <c r="O32" s="85"/>
    </row>
    <row r="33" spans="1:15" ht="24" thickBot="1" x14ac:dyDescent="0.4">
      <c r="A33" s="102"/>
      <c r="B33" s="489" t="s">
        <v>143</v>
      </c>
      <c r="C33" s="490" t="str">
        <f>+IF(C6&gt;0,C31-C32,"")</f>
        <v/>
      </c>
      <c r="D33" s="427"/>
      <c r="E33" s="427"/>
      <c r="F33" s="427"/>
      <c r="G33" s="427"/>
      <c r="H33" s="427"/>
      <c r="I33" s="85"/>
      <c r="J33" s="85"/>
      <c r="K33" s="85"/>
      <c r="L33" s="85"/>
      <c r="M33" s="85"/>
      <c r="N33" s="85"/>
      <c r="O33" s="85"/>
    </row>
    <row r="34" spans="1:15" x14ac:dyDescent="0.35">
      <c r="A34" s="102"/>
      <c r="B34" s="85"/>
      <c r="C34" s="427"/>
      <c r="D34" s="427"/>
      <c r="E34" s="427"/>
      <c r="F34" s="427"/>
      <c r="G34" s="427"/>
      <c r="H34" s="427"/>
      <c r="I34" s="85"/>
      <c r="J34" s="85"/>
      <c r="K34" s="85"/>
      <c r="L34" s="85"/>
      <c r="M34" s="85"/>
      <c r="N34" s="85"/>
      <c r="O34" s="85"/>
    </row>
    <row r="35" spans="1:15" x14ac:dyDescent="0.35">
      <c r="A35" s="102"/>
      <c r="B35" s="85"/>
      <c r="C35" s="427"/>
      <c r="D35" s="427"/>
      <c r="E35" s="427"/>
      <c r="F35" s="427"/>
      <c r="G35" s="427"/>
      <c r="H35" s="427"/>
      <c r="I35" s="85"/>
      <c r="J35" s="85"/>
      <c r="K35" s="85"/>
      <c r="L35" s="85"/>
      <c r="M35" s="85"/>
      <c r="N35" s="85"/>
      <c r="O35" s="85"/>
    </row>
    <row r="36" spans="1:15" x14ac:dyDescent="0.35">
      <c r="A36" s="85"/>
      <c r="B36" s="85"/>
      <c r="C36" s="427"/>
      <c r="D36" s="427"/>
      <c r="E36" s="427"/>
      <c r="F36" s="427"/>
      <c r="G36" s="427"/>
      <c r="H36" s="427"/>
      <c r="I36" s="85"/>
      <c r="J36" s="85"/>
      <c r="K36" s="85"/>
      <c r="L36" s="85"/>
      <c r="M36" s="85"/>
      <c r="N36" s="85"/>
      <c r="O36" s="85"/>
    </row>
    <row r="37" spans="1:15" x14ac:dyDescent="0.35">
      <c r="A37" s="85"/>
      <c r="B37" s="85"/>
      <c r="C37" s="427"/>
      <c r="D37" s="427"/>
      <c r="E37" s="427"/>
      <c r="F37" s="427"/>
      <c r="G37" s="427"/>
      <c r="H37" s="427"/>
      <c r="I37" s="85"/>
      <c r="J37" s="85"/>
      <c r="K37" s="85"/>
      <c r="L37" s="85"/>
      <c r="M37" s="85"/>
      <c r="N37" s="85"/>
      <c r="O37" s="85"/>
    </row>
    <row r="38" spans="1:15" x14ac:dyDescent="0.35">
      <c r="A38" s="85"/>
      <c r="B38" s="85"/>
      <c r="C38" s="427"/>
      <c r="D38" s="427"/>
      <c r="E38" s="491"/>
      <c r="F38" s="427"/>
      <c r="G38" s="427"/>
      <c r="H38" s="427"/>
      <c r="I38" s="85"/>
      <c r="J38" s="85"/>
      <c r="K38" s="85"/>
      <c r="L38" s="85"/>
      <c r="M38" s="85"/>
      <c r="N38" s="85"/>
      <c r="O38" s="85"/>
    </row>
    <row r="39" spans="1:15" x14ac:dyDescent="0.35">
      <c r="A39" s="85"/>
      <c r="B39" s="85"/>
      <c r="C39" s="427"/>
      <c r="D39" s="427"/>
      <c r="E39" s="427"/>
      <c r="F39" s="427"/>
      <c r="G39" s="427"/>
      <c r="H39" s="427"/>
      <c r="I39" s="85"/>
      <c r="J39" s="85"/>
      <c r="K39" s="85"/>
      <c r="L39" s="85"/>
      <c r="M39" s="85"/>
      <c r="N39" s="85"/>
      <c r="O39" s="85"/>
    </row>
    <row r="40" spans="1:15" x14ac:dyDescent="0.35">
      <c r="A40" s="85"/>
      <c r="B40" s="85"/>
      <c r="C40" s="427"/>
      <c r="D40" s="427"/>
      <c r="E40" s="427"/>
      <c r="F40" s="427"/>
      <c r="G40" s="427"/>
      <c r="H40" s="427"/>
      <c r="I40" s="85"/>
      <c r="J40" s="85"/>
      <c r="K40" s="85"/>
      <c r="L40" s="85"/>
      <c r="M40" s="85"/>
      <c r="N40" s="85"/>
      <c r="O40" s="85"/>
    </row>
    <row r="41" spans="1:15" x14ac:dyDescent="0.35">
      <c r="A41" s="85"/>
      <c r="B41" s="85"/>
      <c r="C41" s="85"/>
      <c r="D41" s="85"/>
      <c r="E41" s="85"/>
      <c r="F41" s="85"/>
      <c r="G41" s="85"/>
      <c r="H41" s="85"/>
      <c r="I41" s="85"/>
      <c r="J41" s="85"/>
      <c r="K41" s="85"/>
      <c r="L41" s="85"/>
      <c r="M41" s="85"/>
      <c r="N41" s="85"/>
      <c r="O41" s="85"/>
    </row>
    <row r="42" spans="1:15" x14ac:dyDescent="0.35">
      <c r="A42" s="85"/>
      <c r="B42" s="85"/>
      <c r="C42" s="85"/>
      <c r="D42" s="85"/>
      <c r="E42" s="85"/>
      <c r="F42" s="85"/>
      <c r="G42" s="85"/>
      <c r="H42" s="85"/>
      <c r="I42" s="85"/>
      <c r="J42" s="85"/>
      <c r="K42" s="85"/>
      <c r="L42" s="85"/>
      <c r="M42" s="85"/>
      <c r="N42" s="85"/>
      <c r="O42" s="85"/>
    </row>
    <row r="43" spans="1:15" x14ac:dyDescent="0.35">
      <c r="A43" s="85"/>
      <c r="B43" s="85"/>
      <c r="C43" s="85"/>
      <c r="D43" s="85"/>
      <c r="E43" s="85"/>
      <c r="F43" s="85"/>
      <c r="G43" s="85"/>
      <c r="H43" s="85"/>
      <c r="I43" s="85"/>
      <c r="J43" s="85"/>
      <c r="K43" s="85"/>
      <c r="L43" s="85"/>
      <c r="M43" s="85"/>
      <c r="N43" s="85"/>
      <c r="O43" s="85"/>
    </row>
    <row r="44" spans="1:15" x14ac:dyDescent="0.35">
      <c r="A44" s="85"/>
      <c r="B44" s="85"/>
      <c r="C44" s="85"/>
      <c r="D44" s="85"/>
      <c r="E44" s="85"/>
      <c r="F44" s="85"/>
      <c r="G44" s="85"/>
      <c r="H44" s="85"/>
      <c r="I44" s="85"/>
      <c r="J44" s="85"/>
      <c r="K44" s="85"/>
      <c r="L44" s="85"/>
      <c r="M44" s="85"/>
      <c r="N44" s="85"/>
      <c r="O44" s="85"/>
    </row>
    <row r="45" spans="1:15" x14ac:dyDescent="0.35">
      <c r="A45" s="85"/>
      <c r="B45" s="85"/>
      <c r="C45" s="85"/>
      <c r="D45" s="85"/>
      <c r="E45" s="85"/>
      <c r="F45" s="85"/>
      <c r="G45" s="85"/>
      <c r="H45" s="85"/>
      <c r="I45" s="85"/>
      <c r="J45" s="85"/>
      <c r="K45" s="85"/>
      <c r="L45" s="85"/>
      <c r="M45" s="85"/>
      <c r="N45" s="85"/>
      <c r="O45" s="85"/>
    </row>
    <row r="46" spans="1:15" x14ac:dyDescent="0.35">
      <c r="A46" s="85"/>
      <c r="B46" s="85"/>
      <c r="C46" s="85"/>
      <c r="D46" s="85"/>
      <c r="E46" s="85"/>
      <c r="F46" s="85"/>
      <c r="G46" s="85"/>
      <c r="H46" s="85"/>
      <c r="I46" s="85"/>
      <c r="J46" s="85"/>
      <c r="K46" s="85"/>
      <c r="L46" s="85"/>
      <c r="M46" s="85"/>
      <c r="N46" s="85"/>
      <c r="O46" s="85"/>
    </row>
    <row r="47" spans="1:15" x14ac:dyDescent="0.35">
      <c r="A47" s="85"/>
      <c r="B47" s="85"/>
      <c r="C47" s="85"/>
      <c r="D47" s="85"/>
      <c r="E47" s="85"/>
      <c r="F47" s="85"/>
      <c r="G47" s="85"/>
      <c r="H47" s="85"/>
      <c r="I47" s="85"/>
      <c r="J47" s="85"/>
      <c r="K47" s="85"/>
      <c r="L47" s="85"/>
      <c r="M47" s="85"/>
      <c r="N47" s="85"/>
      <c r="O47" s="85"/>
    </row>
    <row r="48" spans="1:15" x14ac:dyDescent="0.35">
      <c r="A48" s="85"/>
      <c r="B48" s="85"/>
      <c r="C48" s="85"/>
      <c r="D48" s="85"/>
      <c r="E48" s="85"/>
      <c r="F48" s="85"/>
      <c r="G48" s="85"/>
      <c r="H48" s="85"/>
      <c r="I48" s="85"/>
      <c r="J48" s="85"/>
      <c r="K48" s="85"/>
      <c r="L48" s="85"/>
      <c r="M48" s="85"/>
      <c r="N48" s="85"/>
      <c r="O48" s="85"/>
    </row>
    <row r="49" spans="1:15" x14ac:dyDescent="0.35">
      <c r="A49" s="85"/>
      <c r="B49" s="85"/>
      <c r="C49" s="85"/>
      <c r="D49" s="85"/>
      <c r="E49" s="85"/>
      <c r="F49" s="85"/>
      <c r="G49" s="85"/>
      <c r="H49" s="85"/>
      <c r="I49" s="85"/>
      <c r="J49" s="85"/>
      <c r="K49" s="85"/>
      <c r="L49" s="85"/>
      <c r="M49" s="85"/>
      <c r="N49" s="85"/>
      <c r="O49" s="85"/>
    </row>
    <row r="50" spans="1:15" x14ac:dyDescent="0.35">
      <c r="A50" s="85"/>
      <c r="B50" s="85"/>
      <c r="C50" s="85"/>
      <c r="D50" s="85"/>
      <c r="E50" s="85"/>
      <c r="F50" s="85"/>
      <c r="G50" s="85"/>
      <c r="H50" s="85"/>
      <c r="I50" s="85"/>
      <c r="J50" s="85"/>
      <c r="K50" s="85"/>
      <c r="L50" s="85"/>
      <c r="M50" s="85"/>
      <c r="N50" s="85"/>
      <c r="O50" s="85"/>
    </row>
    <row r="51" spans="1:15" x14ac:dyDescent="0.35">
      <c r="A51" s="85"/>
      <c r="B51" s="85"/>
      <c r="C51" s="85"/>
      <c r="D51" s="85"/>
      <c r="E51" s="85"/>
      <c r="F51" s="85"/>
      <c r="G51" s="85"/>
      <c r="H51" s="85"/>
      <c r="I51" s="85"/>
      <c r="J51" s="85"/>
      <c r="K51" s="85"/>
      <c r="L51" s="85"/>
      <c r="M51" s="85"/>
      <c r="N51" s="85"/>
      <c r="O51" s="85"/>
    </row>
    <row r="52" spans="1:15" x14ac:dyDescent="0.35">
      <c r="A52" s="85"/>
      <c r="B52" s="85"/>
      <c r="C52" s="85"/>
      <c r="D52" s="85"/>
      <c r="E52" s="85"/>
      <c r="F52" s="85"/>
      <c r="G52" s="85"/>
      <c r="H52" s="85"/>
      <c r="I52" s="85"/>
      <c r="J52" s="85"/>
      <c r="K52" s="85"/>
      <c r="L52" s="85"/>
      <c r="M52" s="85"/>
      <c r="N52" s="85"/>
      <c r="O52" s="85"/>
    </row>
    <row r="53" spans="1:15" x14ac:dyDescent="0.35">
      <c r="A53" s="85"/>
      <c r="B53" s="85"/>
      <c r="C53" s="85"/>
      <c r="D53" s="85"/>
      <c r="E53" s="85"/>
      <c r="F53" s="85"/>
      <c r="G53" s="85"/>
      <c r="H53" s="85"/>
      <c r="I53" s="85"/>
      <c r="J53" s="85"/>
      <c r="K53" s="85"/>
      <c r="L53" s="85"/>
      <c r="M53" s="85"/>
      <c r="N53" s="85"/>
      <c r="O53" s="85"/>
    </row>
    <row r="54" spans="1:15" x14ac:dyDescent="0.35">
      <c r="A54" s="85"/>
      <c r="B54" s="85"/>
      <c r="C54" s="85"/>
      <c r="D54" s="85"/>
      <c r="E54" s="85"/>
      <c r="F54" s="85"/>
      <c r="G54" s="85"/>
      <c r="H54" s="85"/>
      <c r="I54" s="85"/>
      <c r="J54" s="85"/>
      <c r="K54" s="85"/>
      <c r="L54" s="85"/>
      <c r="M54" s="85"/>
      <c r="N54" s="85"/>
      <c r="O54" s="85"/>
    </row>
    <row r="55" spans="1:15" x14ac:dyDescent="0.35">
      <c r="A55" s="85"/>
      <c r="B55" s="85"/>
      <c r="C55" s="85"/>
      <c r="D55" s="85"/>
      <c r="E55" s="85"/>
      <c r="F55" s="85"/>
      <c r="G55" s="85"/>
      <c r="H55" s="85"/>
      <c r="I55" s="85"/>
      <c r="J55" s="85"/>
      <c r="K55" s="85"/>
      <c r="L55" s="85"/>
      <c r="M55" s="85"/>
      <c r="N55" s="85"/>
      <c r="O55" s="85"/>
    </row>
    <row r="56" spans="1:15" x14ac:dyDescent="0.35">
      <c r="A56" s="85"/>
      <c r="B56" s="85"/>
      <c r="C56" s="85"/>
      <c r="D56" s="85"/>
      <c r="E56" s="85"/>
      <c r="F56" s="85"/>
      <c r="G56" s="85"/>
      <c r="H56" s="85"/>
      <c r="I56" s="85"/>
      <c r="J56" s="85"/>
      <c r="K56" s="85"/>
      <c r="L56" s="85"/>
      <c r="M56" s="85"/>
      <c r="N56" s="85"/>
      <c r="O56" s="85"/>
    </row>
    <row r="57" spans="1:15" x14ac:dyDescent="0.35">
      <c r="A57" s="85"/>
      <c r="B57" s="85"/>
      <c r="C57" s="85"/>
      <c r="D57" s="85"/>
      <c r="E57" s="85"/>
      <c r="F57" s="85"/>
      <c r="G57" s="85"/>
      <c r="H57" s="85"/>
      <c r="I57" s="85"/>
      <c r="J57" s="85"/>
      <c r="K57" s="85"/>
      <c r="L57" s="85"/>
      <c r="M57" s="85"/>
      <c r="N57" s="85"/>
      <c r="O57" s="85"/>
    </row>
    <row r="58" spans="1:15" x14ac:dyDescent="0.35">
      <c r="A58" s="85"/>
      <c r="B58" s="85"/>
      <c r="C58" s="85"/>
      <c r="D58" s="85"/>
      <c r="E58" s="85"/>
      <c r="F58" s="85"/>
      <c r="G58" s="85"/>
      <c r="H58" s="85"/>
      <c r="I58" s="85"/>
      <c r="J58" s="85"/>
      <c r="K58" s="85"/>
      <c r="L58" s="85"/>
      <c r="M58" s="85"/>
      <c r="N58" s="85"/>
      <c r="O58" s="85"/>
    </row>
    <row r="59" spans="1:15" x14ac:dyDescent="0.35">
      <c r="A59" s="85"/>
      <c r="B59" s="85"/>
      <c r="C59" s="85"/>
      <c r="D59" s="85"/>
      <c r="E59" s="85"/>
      <c r="F59" s="85"/>
      <c r="G59" s="85"/>
      <c r="H59" s="85"/>
      <c r="I59" s="85"/>
      <c r="J59" s="85"/>
      <c r="K59" s="85"/>
      <c r="L59" s="85"/>
      <c r="M59" s="85"/>
      <c r="N59" s="85"/>
      <c r="O59" s="85"/>
    </row>
    <row r="60" spans="1:15" x14ac:dyDescent="0.35">
      <c r="A60" s="85"/>
      <c r="B60" s="85"/>
      <c r="C60" s="85"/>
      <c r="D60" s="85"/>
      <c r="E60" s="85"/>
      <c r="F60" s="85"/>
      <c r="G60" s="85"/>
      <c r="H60" s="85"/>
      <c r="I60" s="85"/>
      <c r="J60" s="85"/>
      <c r="K60" s="85"/>
      <c r="L60" s="85"/>
      <c r="M60" s="85"/>
      <c r="N60" s="85"/>
      <c r="O60" s="85"/>
    </row>
    <row r="61" spans="1:15" x14ac:dyDescent="0.35">
      <c r="A61" s="85"/>
      <c r="B61" s="85"/>
      <c r="C61" s="85"/>
      <c r="D61" s="85"/>
      <c r="E61" s="85"/>
      <c r="F61" s="85"/>
      <c r="G61" s="85"/>
      <c r="H61" s="85"/>
      <c r="I61" s="85"/>
      <c r="J61" s="85"/>
      <c r="K61" s="85"/>
      <c r="L61" s="85"/>
      <c r="M61" s="85"/>
      <c r="N61" s="85"/>
      <c r="O61" s="85"/>
    </row>
    <row r="62" spans="1:15" x14ac:dyDescent="0.35">
      <c r="A62" s="85"/>
      <c r="B62" s="85"/>
      <c r="C62" s="85"/>
      <c r="D62" s="85"/>
      <c r="E62" s="85"/>
      <c r="F62" s="85"/>
      <c r="G62" s="85"/>
      <c r="H62" s="85"/>
      <c r="I62" s="85"/>
      <c r="J62" s="85"/>
      <c r="K62" s="85"/>
      <c r="L62" s="85"/>
      <c r="M62" s="85"/>
      <c r="N62" s="85"/>
      <c r="O62" s="85"/>
    </row>
    <row r="63" spans="1:15" x14ac:dyDescent="0.35">
      <c r="A63" s="85"/>
      <c r="B63" s="85"/>
      <c r="C63" s="85"/>
      <c r="D63" s="85"/>
      <c r="E63" s="85"/>
      <c r="F63" s="85"/>
      <c r="G63" s="85"/>
      <c r="H63" s="85"/>
      <c r="I63" s="85"/>
      <c r="J63" s="85"/>
      <c r="K63" s="85"/>
      <c r="L63" s="85"/>
      <c r="M63" s="85"/>
      <c r="N63" s="85"/>
      <c r="O63" s="85"/>
    </row>
    <row r="64" spans="1:15" x14ac:dyDescent="0.35">
      <c r="A64" s="85"/>
      <c r="B64" s="85"/>
      <c r="C64" s="85"/>
      <c r="D64" s="85"/>
      <c r="E64" s="85"/>
      <c r="F64" s="85"/>
      <c r="G64" s="85"/>
      <c r="H64" s="85"/>
      <c r="I64" s="85"/>
      <c r="J64" s="85"/>
      <c r="K64" s="85"/>
      <c r="L64" s="85"/>
      <c r="M64" s="85"/>
      <c r="N64" s="85"/>
      <c r="O64" s="85"/>
    </row>
    <row r="65" spans="1:15" x14ac:dyDescent="0.35">
      <c r="A65" s="85"/>
      <c r="B65" s="85"/>
      <c r="C65" s="85"/>
      <c r="D65" s="85"/>
      <c r="E65" s="85"/>
      <c r="F65" s="85"/>
      <c r="G65" s="85"/>
      <c r="H65" s="85"/>
      <c r="I65" s="85"/>
      <c r="J65" s="85"/>
      <c r="K65" s="85"/>
      <c r="L65" s="85"/>
      <c r="M65" s="85"/>
      <c r="N65" s="85"/>
      <c r="O65" s="85"/>
    </row>
    <row r="66" spans="1:15" x14ac:dyDescent="0.35">
      <c r="A66" s="85"/>
      <c r="B66" s="85"/>
      <c r="C66" s="85"/>
      <c r="D66" s="85"/>
      <c r="E66" s="85"/>
      <c r="F66" s="85"/>
      <c r="G66" s="85"/>
      <c r="H66" s="85"/>
      <c r="I66" s="85"/>
      <c r="J66" s="85"/>
      <c r="K66" s="85"/>
      <c r="L66" s="85"/>
      <c r="M66" s="85"/>
      <c r="N66" s="85"/>
      <c r="O66" s="85"/>
    </row>
    <row r="67" spans="1:15" x14ac:dyDescent="0.35">
      <c r="A67" s="85"/>
      <c r="B67" s="85"/>
      <c r="C67" s="85"/>
      <c r="D67" s="85"/>
      <c r="E67" s="85"/>
      <c r="F67" s="85"/>
      <c r="G67" s="85"/>
      <c r="H67" s="85"/>
      <c r="I67" s="85"/>
      <c r="J67" s="85"/>
      <c r="K67" s="85"/>
      <c r="L67" s="85"/>
      <c r="M67" s="85"/>
      <c r="N67" s="85"/>
      <c r="O67" s="85"/>
    </row>
    <row r="68" spans="1:15" x14ac:dyDescent="0.35">
      <c r="A68" s="85"/>
      <c r="B68" s="85"/>
      <c r="C68" s="85"/>
      <c r="D68" s="85"/>
      <c r="E68" s="85"/>
      <c r="F68" s="85"/>
      <c r="G68" s="85"/>
      <c r="H68" s="85"/>
      <c r="I68" s="85"/>
      <c r="J68" s="85"/>
      <c r="K68" s="85"/>
      <c r="L68" s="85"/>
      <c r="M68" s="85"/>
      <c r="N68" s="85"/>
      <c r="O68" s="85"/>
    </row>
    <row r="69" spans="1:15" x14ac:dyDescent="0.35">
      <c r="A69" s="85"/>
      <c r="B69" s="85"/>
      <c r="C69" s="85"/>
      <c r="D69" s="85"/>
      <c r="E69" s="85"/>
      <c r="F69" s="85"/>
      <c r="G69" s="85"/>
      <c r="H69" s="85"/>
      <c r="I69" s="85"/>
      <c r="J69" s="85"/>
      <c r="K69" s="85"/>
      <c r="L69" s="85"/>
      <c r="M69" s="85"/>
      <c r="N69" s="85"/>
      <c r="O69" s="85"/>
    </row>
    <row r="70" spans="1:15" x14ac:dyDescent="0.35">
      <c r="A70" s="85"/>
      <c r="B70" s="85"/>
      <c r="C70" s="85"/>
      <c r="D70" s="85"/>
      <c r="E70" s="85"/>
      <c r="F70" s="85"/>
      <c r="G70" s="85"/>
      <c r="H70" s="85"/>
      <c r="I70" s="85"/>
      <c r="J70" s="85"/>
      <c r="K70" s="85"/>
      <c r="L70" s="85"/>
      <c r="M70" s="85"/>
      <c r="N70" s="85"/>
      <c r="O70" s="85"/>
    </row>
    <row r="71" spans="1:15" x14ac:dyDescent="0.35">
      <c r="A71" s="85"/>
      <c r="B71" s="85"/>
      <c r="C71" s="85"/>
      <c r="D71" s="85"/>
      <c r="E71" s="85"/>
      <c r="F71" s="85"/>
      <c r="G71" s="85"/>
      <c r="H71" s="85"/>
      <c r="I71" s="85"/>
      <c r="J71" s="85"/>
      <c r="K71" s="85"/>
      <c r="L71" s="85"/>
      <c r="M71" s="85"/>
      <c r="N71" s="85"/>
      <c r="O71" s="85"/>
    </row>
    <row r="72" spans="1:15" x14ac:dyDescent="0.35">
      <c r="A72" s="85"/>
      <c r="B72" s="85"/>
      <c r="C72" s="85"/>
      <c r="D72" s="85"/>
      <c r="E72" s="85"/>
      <c r="F72" s="85"/>
      <c r="G72" s="85"/>
      <c r="H72" s="85"/>
      <c r="I72" s="85"/>
      <c r="J72" s="85"/>
      <c r="K72" s="85"/>
      <c r="L72" s="85"/>
      <c r="M72" s="85"/>
      <c r="N72" s="85"/>
      <c r="O72" s="85"/>
    </row>
    <row r="73" spans="1:15" x14ac:dyDescent="0.35">
      <c r="A73" s="85"/>
      <c r="B73" s="85"/>
      <c r="C73" s="85"/>
      <c r="D73" s="85"/>
      <c r="E73" s="85"/>
      <c r="F73" s="85"/>
      <c r="G73" s="85"/>
      <c r="H73" s="85"/>
      <c r="I73" s="85"/>
      <c r="J73" s="85"/>
      <c r="K73" s="85"/>
      <c r="L73" s="85"/>
      <c r="M73" s="85"/>
      <c r="N73" s="85"/>
      <c r="O73" s="85"/>
    </row>
    <row r="74" spans="1:15" x14ac:dyDescent="0.35">
      <c r="A74" s="85"/>
      <c r="B74" s="85"/>
      <c r="C74" s="85"/>
      <c r="D74" s="85"/>
      <c r="E74" s="85"/>
      <c r="F74" s="85"/>
      <c r="G74" s="85"/>
      <c r="H74" s="85"/>
      <c r="I74" s="85"/>
      <c r="J74" s="85"/>
      <c r="K74" s="85"/>
      <c r="L74" s="85"/>
      <c r="M74" s="85"/>
      <c r="N74" s="85"/>
      <c r="O74" s="85"/>
    </row>
    <row r="75" spans="1:15" x14ac:dyDescent="0.35">
      <c r="I75" s="85"/>
      <c r="J75" s="85"/>
      <c r="K75" s="85"/>
      <c r="L75" s="85"/>
      <c r="M75" s="85"/>
      <c r="N75" s="85"/>
      <c r="O75" s="85"/>
    </row>
    <row r="76" spans="1:15" x14ac:dyDescent="0.35">
      <c r="I76" s="85"/>
      <c r="J76" s="85"/>
      <c r="K76" s="85"/>
      <c r="L76" s="85"/>
      <c r="M76" s="85"/>
      <c r="N76" s="85"/>
      <c r="O76" s="85"/>
    </row>
  </sheetData>
  <sheetProtection algorithmName="SHA-512" hashValue="04HhTSDB22Gnm8SPJOJMJbtAFz37yI04Xg4dOFvxdWMiF06a46eRUlmvyHvo2tiyJBcMs1tuoQaP5oob+lXc0A==" saltValue="+IxfTNUbIIEraMt03IavoA==" spinCount="100000" sheet="1" selectLockedCells="1"/>
  <mergeCells count="1">
    <mergeCell ref="A2:H2"/>
  </mergeCells>
  <printOptions horizontalCentered="1" verticalCentered="1"/>
  <pageMargins left="0.39370078740157483" right="0.39370078740157483" top="0.19685039370078741" bottom="0.19685039370078741" header="0" footer="0"/>
  <pageSetup paperSize="9" scale="95" fitToHeight="0"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IZ95"/>
  <sheetViews>
    <sheetView showGridLines="0" showZeros="0" zoomScale="85" zoomScaleNormal="85" workbookViewId="0">
      <selection activeCell="A9" sqref="A9"/>
    </sheetView>
  </sheetViews>
  <sheetFormatPr baseColWidth="10" defaultColWidth="11.140625" defaultRowHeight="15" x14ac:dyDescent="0.2"/>
  <cols>
    <col min="1" max="1" width="39.140625" style="270" customWidth="1"/>
    <col min="2" max="14" width="13.7109375" style="270" customWidth="1"/>
    <col min="15" max="16384" width="11.140625" style="270"/>
  </cols>
  <sheetData>
    <row r="1" spans="1:260" ht="24" thickBot="1" x14ac:dyDescent="0.4">
      <c r="A1" s="896" t="s">
        <v>0</v>
      </c>
      <c r="B1" s="896"/>
      <c r="C1" s="897" t="s">
        <v>1</v>
      </c>
      <c r="D1" s="897"/>
      <c r="E1" s="897"/>
      <c r="F1" s="897"/>
      <c r="G1" s="897"/>
      <c r="H1" s="897"/>
      <c r="I1" s="897"/>
      <c r="J1" s="897"/>
      <c r="K1" s="897"/>
      <c r="L1" s="897"/>
      <c r="M1" s="897"/>
      <c r="N1" s="492" t="s">
        <v>14</v>
      </c>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row>
    <row r="2" spans="1:260" ht="9" customHeight="1" x14ac:dyDescent="0.35">
      <c r="A2" s="493"/>
      <c r="B2" s="494"/>
      <c r="C2" s="494"/>
      <c r="D2" s="494"/>
      <c r="E2" s="494"/>
      <c r="F2" s="494"/>
      <c r="G2" s="494"/>
      <c r="H2" s="494"/>
      <c r="I2" s="494"/>
      <c r="J2" s="495"/>
      <c r="K2" s="496"/>
      <c r="L2" s="496"/>
      <c r="M2" s="494"/>
      <c r="N2" s="49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row>
    <row r="3" spans="1:260" ht="23.25" x14ac:dyDescent="0.35">
      <c r="A3" s="498">
        <f>'BEK 0'!C3</f>
        <v>0</v>
      </c>
      <c r="B3" s="292"/>
      <c r="C3" s="292"/>
      <c r="D3" s="292"/>
      <c r="E3" s="292"/>
      <c r="F3" s="292"/>
      <c r="G3" s="292"/>
      <c r="H3" s="292"/>
      <c r="I3" s="292"/>
      <c r="J3" s="499"/>
      <c r="K3" s="310"/>
      <c r="L3" s="310"/>
      <c r="M3" s="292"/>
      <c r="N3" s="500"/>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row>
    <row r="4" spans="1:260" ht="6" customHeight="1" x14ac:dyDescent="0.35">
      <c r="A4" s="501"/>
      <c r="B4" s="292"/>
      <c r="C4" s="292"/>
      <c r="D4" s="292"/>
      <c r="E4" s="292"/>
      <c r="F4" s="292"/>
      <c r="G4" s="292"/>
      <c r="H4" s="292"/>
      <c r="I4" s="292"/>
      <c r="J4" s="43"/>
      <c r="K4" s="310"/>
      <c r="L4" s="310"/>
      <c r="M4" s="292"/>
      <c r="N4" s="502"/>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row>
    <row r="5" spans="1:260" ht="23.25" x14ac:dyDescent="0.35">
      <c r="A5" s="503" t="s">
        <v>15</v>
      </c>
      <c r="B5" s="292"/>
      <c r="C5" s="292"/>
      <c r="D5" s="292"/>
      <c r="E5" s="292"/>
      <c r="F5" s="292"/>
      <c r="G5" s="292"/>
      <c r="H5" s="292"/>
      <c r="I5" s="94"/>
      <c r="J5" s="504"/>
      <c r="K5" s="310"/>
      <c r="L5" s="310"/>
      <c r="M5" s="94" t="s">
        <v>71</v>
      </c>
      <c r="N5" s="505">
        <f>'BEK 0'!L6</f>
        <v>0</v>
      </c>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row>
    <row r="6" spans="1:260" ht="23.25" x14ac:dyDescent="0.35">
      <c r="A6" s="501"/>
      <c r="B6" s="292"/>
      <c r="C6" s="292"/>
      <c r="D6" s="292"/>
      <c r="E6" s="292"/>
      <c r="F6" s="292"/>
      <c r="G6" s="292"/>
      <c r="H6" s="292"/>
      <c r="I6" s="94"/>
      <c r="J6" s="506"/>
      <c r="K6" s="507"/>
      <c r="L6" s="507"/>
      <c r="M6" s="94" t="s">
        <v>114</v>
      </c>
      <c r="N6" s="508">
        <f>'BEK 0'!I5</f>
        <v>0</v>
      </c>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row>
    <row r="7" spans="1:260" ht="23.25" x14ac:dyDescent="0.35">
      <c r="A7" s="509" t="s">
        <v>205</v>
      </c>
      <c r="B7" s="54"/>
      <c r="C7" s="510"/>
      <c r="D7" s="511" t="s">
        <v>144</v>
      </c>
      <c r="E7" s="512" t="str">
        <f>IFERROR('BEK 4'!F21,"")</f>
        <v/>
      </c>
      <c r="F7" s="98"/>
      <c r="G7" s="513"/>
      <c r="H7" s="514" t="s">
        <v>145</v>
      </c>
      <c r="I7" s="98" t="str">
        <f>IFERROR(IF(E7&gt;0,E7+1,0),"")</f>
        <v/>
      </c>
      <c r="J7" s="515"/>
      <c r="K7" s="391"/>
      <c r="L7" s="516" t="s">
        <v>145</v>
      </c>
      <c r="M7" s="517" t="str">
        <f>IFERROR(IF(E7&gt;0,E7+2,0),"")</f>
        <v/>
      </c>
      <c r="N7" s="518"/>
      <c r="O7" s="311"/>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7"/>
      <c r="HS7" s="137"/>
      <c r="HT7" s="137"/>
      <c r="HU7" s="137"/>
      <c r="HV7" s="137"/>
      <c r="HW7" s="137"/>
      <c r="HX7" s="137"/>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row>
    <row r="8" spans="1:260" ht="23.25" x14ac:dyDescent="0.35">
      <c r="A8" s="509" t="s">
        <v>256</v>
      </c>
      <c r="B8" s="34" t="s">
        <v>49</v>
      </c>
      <c r="C8" s="519" t="s">
        <v>50</v>
      </c>
      <c r="D8" s="520" t="s">
        <v>51</v>
      </c>
      <c r="E8" s="34" t="s">
        <v>146</v>
      </c>
      <c r="F8" s="34" t="s">
        <v>147</v>
      </c>
      <c r="G8" s="519" t="s">
        <v>50</v>
      </c>
      <c r="H8" s="520" t="s">
        <v>51</v>
      </c>
      <c r="I8" s="34" t="s">
        <v>146</v>
      </c>
      <c r="J8" s="34" t="s">
        <v>147</v>
      </c>
      <c r="K8" s="519" t="s">
        <v>50</v>
      </c>
      <c r="L8" s="520" t="s">
        <v>51</v>
      </c>
      <c r="M8" s="34" t="s">
        <v>146</v>
      </c>
      <c r="N8" s="34" t="s">
        <v>147</v>
      </c>
      <c r="O8" s="311"/>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7"/>
      <c r="IT8" s="137"/>
      <c r="IU8" s="137"/>
      <c r="IV8" s="137"/>
      <c r="IW8" s="137"/>
      <c r="IX8" s="137"/>
      <c r="IY8" s="137"/>
      <c r="IZ8" s="137"/>
    </row>
    <row r="9" spans="1:260" s="3" customFormat="1" ht="23.25" x14ac:dyDescent="0.35">
      <c r="A9" s="748"/>
      <c r="B9" s="749"/>
      <c r="C9" s="746"/>
      <c r="D9" s="746"/>
      <c r="E9" s="746"/>
      <c r="F9" s="463">
        <f>C9*E9</f>
        <v>0</v>
      </c>
      <c r="G9" s="746"/>
      <c r="H9" s="746"/>
      <c r="I9" s="746"/>
      <c r="J9" s="463">
        <f>G9*I9</f>
        <v>0</v>
      </c>
      <c r="K9" s="746"/>
      <c r="L9" s="746"/>
      <c r="M9" s="746"/>
      <c r="N9" s="220">
        <f>K9*M9</f>
        <v>0</v>
      </c>
      <c r="O9" s="521"/>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8"/>
      <c r="EG9" s="138"/>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8"/>
      <c r="FZ9" s="138"/>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8"/>
      <c r="HS9" s="138"/>
      <c r="HT9" s="138"/>
      <c r="HU9" s="138"/>
      <c r="HV9" s="138"/>
      <c r="HW9" s="138"/>
      <c r="HX9" s="138"/>
      <c r="HY9" s="138"/>
      <c r="HZ9" s="138"/>
      <c r="IA9" s="138"/>
      <c r="IB9" s="138"/>
      <c r="IC9" s="138"/>
      <c r="ID9" s="138"/>
      <c r="IE9" s="138"/>
      <c r="IF9" s="138"/>
      <c r="IG9" s="138"/>
      <c r="IH9" s="138"/>
      <c r="II9" s="138"/>
      <c r="IJ9" s="138"/>
      <c r="IK9" s="138"/>
      <c r="IL9" s="138"/>
      <c r="IM9" s="138"/>
      <c r="IN9" s="138"/>
      <c r="IO9" s="138"/>
      <c r="IP9" s="138"/>
      <c r="IQ9" s="138"/>
      <c r="IR9" s="138"/>
      <c r="IS9" s="138"/>
      <c r="IT9" s="138"/>
      <c r="IU9" s="138"/>
      <c r="IV9" s="138"/>
      <c r="IW9" s="138"/>
      <c r="IX9" s="138"/>
      <c r="IY9" s="138"/>
      <c r="IZ9" s="138"/>
    </row>
    <row r="10" spans="1:260" s="3" customFormat="1" ht="23.25" x14ac:dyDescent="0.35">
      <c r="A10" s="748"/>
      <c r="B10" s="749"/>
      <c r="C10" s="746"/>
      <c r="D10" s="746"/>
      <c r="E10" s="746"/>
      <c r="F10" s="463">
        <f>C10*E10</f>
        <v>0</v>
      </c>
      <c r="G10" s="746"/>
      <c r="H10" s="746"/>
      <c r="I10" s="746"/>
      <c r="J10" s="463">
        <f t="shared" ref="J10:J12" si="0">G10*I10</f>
        <v>0</v>
      </c>
      <c r="K10" s="746"/>
      <c r="L10" s="746"/>
      <c r="M10" s="746"/>
      <c r="N10" s="220">
        <f>K10*M10</f>
        <v>0</v>
      </c>
      <c r="O10" s="521"/>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c r="BU10" s="138"/>
      <c r="BV10" s="138"/>
      <c r="BW10" s="138"/>
      <c r="BX10" s="138"/>
      <c r="BY10" s="138"/>
      <c r="BZ10" s="138"/>
      <c r="CA10" s="138"/>
      <c r="CB10" s="138"/>
      <c r="CC10" s="138"/>
      <c r="CD10" s="138"/>
      <c r="CE10" s="138"/>
      <c r="CF10" s="138"/>
      <c r="CG10" s="138"/>
      <c r="CH10" s="138"/>
      <c r="CI10" s="138"/>
      <c r="CJ10" s="138"/>
      <c r="CK10" s="138"/>
      <c r="CL10" s="138"/>
      <c r="CM10" s="138"/>
      <c r="CN10" s="138"/>
      <c r="CO10" s="138"/>
      <c r="CP10" s="138"/>
      <c r="CQ10" s="138"/>
      <c r="CR10" s="138"/>
      <c r="CS10" s="138"/>
      <c r="CT10" s="138"/>
      <c r="CU10" s="138"/>
      <c r="CV10" s="138"/>
      <c r="CW10" s="138"/>
      <c r="CX10" s="138"/>
      <c r="CY10" s="138"/>
      <c r="CZ10" s="138"/>
      <c r="DA10" s="138"/>
      <c r="DB10" s="138"/>
      <c r="DC10" s="138"/>
      <c r="DD10" s="138"/>
      <c r="DE10" s="138"/>
      <c r="DF10" s="138"/>
      <c r="DG10" s="138"/>
      <c r="DH10" s="138"/>
      <c r="DI10" s="138"/>
      <c r="DJ10" s="138"/>
      <c r="DK10" s="138"/>
      <c r="DL10" s="138"/>
      <c r="DM10" s="138"/>
      <c r="DN10" s="138"/>
      <c r="DO10" s="138"/>
      <c r="DP10" s="138"/>
      <c r="DQ10" s="138"/>
      <c r="DR10" s="138"/>
      <c r="DS10" s="138"/>
      <c r="DT10" s="138"/>
      <c r="DU10" s="138"/>
      <c r="DV10" s="138"/>
      <c r="DW10" s="138"/>
      <c r="DX10" s="138"/>
      <c r="DY10" s="138"/>
      <c r="DZ10" s="138"/>
      <c r="EA10" s="138"/>
      <c r="EB10" s="138"/>
      <c r="EC10" s="138"/>
      <c r="ED10" s="138"/>
      <c r="EE10" s="138"/>
      <c r="EF10" s="138"/>
      <c r="EG10" s="138"/>
      <c r="EH10" s="138"/>
      <c r="EI10" s="138"/>
      <c r="EJ10" s="138"/>
      <c r="EK10" s="138"/>
      <c r="EL10" s="138"/>
      <c r="EM10" s="138"/>
      <c r="EN10" s="138"/>
      <c r="EO10" s="138"/>
      <c r="EP10" s="138"/>
      <c r="EQ10" s="138"/>
      <c r="ER10" s="138"/>
      <c r="ES10" s="138"/>
      <c r="ET10" s="138"/>
      <c r="EU10" s="138"/>
      <c r="EV10" s="138"/>
      <c r="EW10" s="138"/>
      <c r="EX10" s="138"/>
      <c r="EY10" s="138"/>
      <c r="EZ10" s="138"/>
      <c r="FA10" s="138"/>
      <c r="FB10" s="138"/>
      <c r="FC10" s="138"/>
      <c r="FD10" s="138"/>
      <c r="FE10" s="138"/>
      <c r="FF10" s="138"/>
      <c r="FG10" s="138"/>
      <c r="FH10" s="138"/>
      <c r="FI10" s="138"/>
      <c r="FJ10" s="138"/>
      <c r="FK10" s="138"/>
      <c r="FL10" s="138"/>
      <c r="FM10" s="138"/>
      <c r="FN10" s="138"/>
      <c r="FO10" s="138"/>
      <c r="FP10" s="138"/>
      <c r="FQ10" s="138"/>
      <c r="FR10" s="138"/>
      <c r="FS10" s="138"/>
      <c r="FT10" s="138"/>
      <c r="FU10" s="138"/>
      <c r="FV10" s="138"/>
      <c r="FW10" s="138"/>
      <c r="FX10" s="138"/>
      <c r="FY10" s="138"/>
      <c r="FZ10" s="138"/>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8"/>
      <c r="HS10" s="138"/>
      <c r="HT10" s="138"/>
      <c r="HU10" s="138"/>
      <c r="HV10" s="138"/>
      <c r="HW10" s="138"/>
      <c r="HX10" s="138"/>
      <c r="HY10" s="138"/>
      <c r="HZ10" s="138"/>
      <c r="IA10" s="138"/>
      <c r="IB10" s="138"/>
      <c r="IC10" s="138"/>
      <c r="ID10" s="138"/>
      <c r="IE10" s="138"/>
      <c r="IF10" s="138"/>
      <c r="IG10" s="138"/>
      <c r="IH10" s="138"/>
      <c r="II10" s="138"/>
      <c r="IJ10" s="138"/>
      <c r="IK10" s="138"/>
      <c r="IL10" s="138"/>
      <c r="IM10" s="138"/>
      <c r="IN10" s="138"/>
      <c r="IO10" s="138"/>
      <c r="IP10" s="138"/>
      <c r="IQ10" s="138"/>
      <c r="IR10" s="138"/>
      <c r="IS10" s="138"/>
      <c r="IT10" s="138"/>
      <c r="IU10" s="138"/>
      <c r="IV10" s="138"/>
      <c r="IW10" s="138"/>
      <c r="IX10" s="138"/>
      <c r="IY10" s="138"/>
      <c r="IZ10" s="138"/>
    </row>
    <row r="11" spans="1:260" s="3" customFormat="1" ht="23.25" x14ac:dyDescent="0.35">
      <c r="A11" s="748"/>
      <c r="B11" s="749"/>
      <c r="C11" s="746"/>
      <c r="D11" s="746"/>
      <c r="E11" s="746"/>
      <c r="F11" s="463">
        <f>C11*E11</f>
        <v>0</v>
      </c>
      <c r="G11" s="746"/>
      <c r="H11" s="746"/>
      <c r="I11" s="746"/>
      <c r="J11" s="463">
        <f t="shared" si="0"/>
        <v>0</v>
      </c>
      <c r="K11" s="746"/>
      <c r="L11" s="746"/>
      <c r="M11" s="746"/>
      <c r="N11" s="220">
        <f>K11*M11</f>
        <v>0</v>
      </c>
      <c r="O11" s="521"/>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8"/>
      <c r="CN11" s="138"/>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8"/>
      <c r="EG11" s="138"/>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8"/>
      <c r="FZ11" s="138"/>
      <c r="GA11" s="138"/>
      <c r="GB11" s="138"/>
      <c r="GC11" s="138"/>
      <c r="GD11" s="138"/>
      <c r="GE11" s="138"/>
      <c r="GF11" s="138"/>
      <c r="GG11" s="138"/>
      <c r="GH11" s="138"/>
      <c r="GI11" s="138"/>
      <c r="GJ11" s="138"/>
      <c r="GK11" s="138"/>
      <c r="GL11" s="138"/>
      <c r="GM11" s="138"/>
      <c r="GN11" s="138"/>
      <c r="GO11" s="138"/>
      <c r="GP11" s="138"/>
      <c r="GQ11" s="138"/>
      <c r="GR11" s="138"/>
      <c r="GS11" s="138"/>
      <c r="GT11" s="138"/>
      <c r="GU11" s="138"/>
      <c r="GV11" s="138"/>
      <c r="GW11" s="138"/>
      <c r="GX11" s="138"/>
      <c r="GY11" s="138"/>
      <c r="GZ11" s="138"/>
      <c r="HA11" s="138"/>
      <c r="HB11" s="138"/>
      <c r="HC11" s="138"/>
      <c r="HD11" s="138"/>
      <c r="HE11" s="138"/>
      <c r="HF11" s="138"/>
      <c r="HG11" s="138"/>
      <c r="HH11" s="138"/>
      <c r="HI11" s="138"/>
      <c r="HJ11" s="138"/>
      <c r="HK11" s="138"/>
      <c r="HL11" s="138"/>
      <c r="HM11" s="138"/>
      <c r="HN11" s="138"/>
      <c r="HO11" s="138"/>
      <c r="HP11" s="138"/>
      <c r="HQ11" s="138"/>
      <c r="HR11" s="138"/>
      <c r="HS11" s="138"/>
      <c r="HT11" s="138"/>
      <c r="HU11" s="138"/>
      <c r="HV11" s="138"/>
      <c r="HW11" s="138"/>
      <c r="HX11" s="138"/>
      <c r="HY11" s="138"/>
      <c r="HZ11" s="138"/>
      <c r="IA11" s="138"/>
      <c r="IB11" s="138"/>
      <c r="IC11" s="138"/>
      <c r="ID11" s="138"/>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row>
    <row r="12" spans="1:260" s="3" customFormat="1" ht="23.25" x14ac:dyDescent="0.35">
      <c r="A12" s="748"/>
      <c r="B12" s="749"/>
      <c r="C12" s="750"/>
      <c r="D12" s="750"/>
      <c r="E12" s="750"/>
      <c r="F12" s="463">
        <f>C12*E12</f>
        <v>0</v>
      </c>
      <c r="G12" s="750"/>
      <c r="H12" s="750"/>
      <c r="I12" s="750"/>
      <c r="J12" s="463">
        <f t="shared" si="0"/>
        <v>0</v>
      </c>
      <c r="K12" s="750"/>
      <c r="L12" s="750"/>
      <c r="M12" s="750"/>
      <c r="N12" s="220">
        <f>K12*M12</f>
        <v>0</v>
      </c>
      <c r="O12" s="521"/>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8"/>
      <c r="CN12" s="138"/>
      <c r="CO12" s="138"/>
      <c r="CP12" s="138"/>
      <c r="CQ12" s="138"/>
      <c r="CR12" s="138"/>
      <c r="CS12" s="138"/>
      <c r="CT12" s="138"/>
      <c r="CU12" s="138"/>
      <c r="CV12" s="138"/>
      <c r="CW12" s="138"/>
      <c r="CX12" s="138"/>
      <c r="CY12" s="138"/>
      <c r="CZ12" s="138"/>
      <c r="DA12" s="138"/>
      <c r="DB12" s="138"/>
      <c r="DC12" s="138"/>
      <c r="DD12" s="138"/>
      <c r="DE12" s="138"/>
      <c r="DF12" s="138"/>
      <c r="DG12" s="138"/>
      <c r="DH12" s="138"/>
      <c r="DI12" s="138"/>
      <c r="DJ12" s="138"/>
      <c r="DK12" s="138"/>
      <c r="DL12" s="138"/>
      <c r="DM12" s="138"/>
      <c r="DN12" s="138"/>
      <c r="DO12" s="138"/>
      <c r="DP12" s="138"/>
      <c r="DQ12" s="138"/>
      <c r="DR12" s="138"/>
      <c r="DS12" s="138"/>
      <c r="DT12" s="138"/>
      <c r="DU12" s="138"/>
      <c r="DV12" s="138"/>
      <c r="DW12" s="138"/>
      <c r="DX12" s="138"/>
      <c r="DY12" s="138"/>
      <c r="DZ12" s="138"/>
      <c r="EA12" s="138"/>
      <c r="EB12" s="138"/>
      <c r="EC12" s="138"/>
      <c r="ED12" s="138"/>
      <c r="EE12" s="138"/>
      <c r="EF12" s="138"/>
      <c r="EG12" s="138"/>
      <c r="EH12" s="138"/>
      <c r="EI12" s="138"/>
      <c r="EJ12" s="138"/>
      <c r="EK12" s="138"/>
      <c r="EL12" s="138"/>
      <c r="EM12" s="138"/>
      <c r="EN12" s="138"/>
      <c r="EO12" s="138"/>
      <c r="EP12" s="138"/>
      <c r="EQ12" s="138"/>
      <c r="ER12" s="138"/>
      <c r="ES12" s="138"/>
      <c r="ET12" s="138"/>
      <c r="EU12" s="138"/>
      <c r="EV12" s="138"/>
      <c r="EW12" s="138"/>
      <c r="EX12" s="138"/>
      <c r="EY12" s="138"/>
      <c r="EZ12" s="138"/>
      <c r="FA12" s="138"/>
      <c r="FB12" s="138"/>
      <c r="FC12" s="138"/>
      <c r="FD12" s="138"/>
      <c r="FE12" s="138"/>
      <c r="FF12" s="138"/>
      <c r="FG12" s="138"/>
      <c r="FH12" s="138"/>
      <c r="FI12" s="138"/>
      <c r="FJ12" s="138"/>
      <c r="FK12" s="138"/>
      <c r="FL12" s="138"/>
      <c r="FM12" s="138"/>
      <c r="FN12" s="138"/>
      <c r="FO12" s="138"/>
      <c r="FP12" s="138"/>
      <c r="FQ12" s="138"/>
      <c r="FR12" s="138"/>
      <c r="FS12" s="138"/>
      <c r="FT12" s="138"/>
      <c r="FU12" s="138"/>
      <c r="FV12" s="138"/>
      <c r="FW12" s="138"/>
      <c r="FX12" s="138"/>
      <c r="FY12" s="138"/>
      <c r="FZ12" s="138"/>
      <c r="GA12" s="138"/>
      <c r="GB12" s="138"/>
      <c r="GC12" s="138"/>
      <c r="GD12" s="138"/>
      <c r="GE12" s="138"/>
      <c r="GF12" s="138"/>
      <c r="GG12" s="138"/>
      <c r="GH12" s="138"/>
      <c r="GI12" s="138"/>
      <c r="GJ12" s="138"/>
      <c r="GK12" s="138"/>
      <c r="GL12" s="138"/>
      <c r="GM12" s="138"/>
      <c r="GN12" s="138"/>
      <c r="GO12" s="138"/>
      <c r="GP12" s="138"/>
      <c r="GQ12" s="138"/>
      <c r="GR12" s="138"/>
      <c r="GS12" s="138"/>
      <c r="GT12" s="138"/>
      <c r="GU12" s="138"/>
      <c r="GV12" s="138"/>
      <c r="GW12" s="138"/>
      <c r="GX12" s="138"/>
      <c r="GY12" s="138"/>
      <c r="GZ12" s="138"/>
      <c r="HA12" s="138"/>
      <c r="HB12" s="138"/>
      <c r="HC12" s="138"/>
      <c r="HD12" s="138"/>
      <c r="HE12" s="138"/>
      <c r="HF12" s="138"/>
      <c r="HG12" s="138"/>
      <c r="HH12" s="138"/>
      <c r="HI12" s="138"/>
      <c r="HJ12" s="138"/>
      <c r="HK12" s="138"/>
      <c r="HL12" s="138"/>
      <c r="HM12" s="138"/>
      <c r="HN12" s="138"/>
      <c r="HO12" s="138"/>
      <c r="HP12" s="138"/>
      <c r="HQ12" s="138"/>
      <c r="HR12" s="138"/>
      <c r="HS12" s="138"/>
      <c r="HT12" s="138"/>
      <c r="HU12" s="138"/>
      <c r="HV12" s="138"/>
      <c r="HW12" s="138"/>
      <c r="HX12" s="138"/>
      <c r="HY12" s="138"/>
      <c r="HZ12" s="138"/>
      <c r="IA12" s="138"/>
      <c r="IB12" s="138"/>
      <c r="IC12" s="138"/>
      <c r="ID12" s="138"/>
      <c r="IE12" s="138"/>
      <c r="IF12" s="138"/>
      <c r="IG12" s="138"/>
      <c r="IH12" s="138"/>
      <c r="II12" s="138"/>
      <c r="IJ12" s="138"/>
      <c r="IK12" s="138"/>
      <c r="IL12" s="138"/>
      <c r="IM12" s="138"/>
      <c r="IN12" s="138"/>
      <c r="IO12" s="138"/>
      <c r="IP12" s="138"/>
      <c r="IQ12" s="138"/>
      <c r="IR12" s="138"/>
      <c r="IS12" s="138"/>
      <c r="IT12" s="138"/>
      <c r="IU12" s="138"/>
      <c r="IV12" s="138"/>
      <c r="IW12" s="138"/>
      <c r="IX12" s="138"/>
      <c r="IY12" s="138"/>
      <c r="IZ12" s="138"/>
    </row>
    <row r="13" spans="1:260" s="3" customFormat="1" ht="23.25" x14ac:dyDescent="0.35">
      <c r="A13" s="522" t="s">
        <v>125</v>
      </c>
      <c r="B13" s="523"/>
      <c r="C13" s="524">
        <f>SUM(C9:C12)</f>
        <v>0</v>
      </c>
      <c r="D13" s="524">
        <f t="shared" ref="D13:N13" si="1">SUM(D9:D12)</f>
        <v>0</v>
      </c>
      <c r="E13" s="524">
        <f t="shared" si="1"/>
        <v>0</v>
      </c>
      <c r="F13" s="525">
        <f t="shared" si="1"/>
        <v>0</v>
      </c>
      <c r="G13" s="524">
        <f t="shared" si="1"/>
        <v>0</v>
      </c>
      <c r="H13" s="524">
        <f t="shared" si="1"/>
        <v>0</v>
      </c>
      <c r="I13" s="524">
        <f t="shared" si="1"/>
        <v>0</v>
      </c>
      <c r="J13" s="525">
        <f t="shared" si="1"/>
        <v>0</v>
      </c>
      <c r="K13" s="524">
        <f t="shared" si="1"/>
        <v>0</v>
      </c>
      <c r="L13" s="524">
        <f t="shared" si="1"/>
        <v>0</v>
      </c>
      <c r="M13" s="524">
        <f t="shared" si="1"/>
        <v>0</v>
      </c>
      <c r="N13" s="525">
        <f t="shared" si="1"/>
        <v>0</v>
      </c>
      <c r="O13" s="521"/>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8"/>
      <c r="DD13" s="138"/>
      <c r="DE13" s="138"/>
      <c r="DF13" s="138"/>
      <c r="DG13" s="138"/>
      <c r="DH13" s="138"/>
      <c r="DI13" s="138"/>
      <c r="DJ13" s="138"/>
      <c r="DK13" s="138"/>
      <c r="DL13" s="138"/>
      <c r="DM13" s="138"/>
      <c r="DN13" s="138"/>
      <c r="DO13" s="138"/>
      <c r="DP13" s="138"/>
      <c r="DQ13" s="138"/>
      <c r="DR13" s="138"/>
      <c r="DS13" s="138"/>
      <c r="DT13" s="138"/>
      <c r="DU13" s="138"/>
      <c r="DV13" s="138"/>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c r="EZ13" s="138"/>
      <c r="FA13" s="138"/>
      <c r="FB13" s="138"/>
      <c r="FC13" s="138"/>
      <c r="FD13" s="138"/>
      <c r="FE13" s="138"/>
      <c r="FF13" s="138"/>
      <c r="FG13" s="138"/>
      <c r="FH13" s="138"/>
      <c r="FI13" s="138"/>
      <c r="FJ13" s="138"/>
      <c r="FK13" s="138"/>
      <c r="FL13" s="138"/>
      <c r="FM13" s="138"/>
      <c r="FN13" s="138"/>
      <c r="FO13" s="138"/>
      <c r="FP13" s="138"/>
      <c r="FQ13" s="138"/>
      <c r="FR13" s="138"/>
      <c r="FS13" s="138"/>
      <c r="FT13" s="138"/>
      <c r="FU13" s="138"/>
      <c r="FV13" s="138"/>
      <c r="FW13" s="138"/>
      <c r="FX13" s="138"/>
      <c r="FY13" s="138"/>
      <c r="FZ13" s="138"/>
      <c r="GA13" s="138"/>
      <c r="GB13" s="138"/>
      <c r="GC13" s="138"/>
      <c r="GD13" s="138"/>
      <c r="GE13" s="138"/>
      <c r="GF13" s="138"/>
      <c r="GG13" s="138"/>
      <c r="GH13" s="138"/>
      <c r="GI13" s="138"/>
      <c r="GJ13" s="138"/>
      <c r="GK13" s="138"/>
      <c r="GL13" s="138"/>
      <c r="GM13" s="138"/>
      <c r="GN13" s="138"/>
      <c r="GO13" s="138"/>
      <c r="GP13" s="138"/>
      <c r="GQ13" s="138"/>
      <c r="GR13" s="138"/>
      <c r="GS13" s="138"/>
      <c r="GT13" s="138"/>
      <c r="GU13" s="138"/>
      <c r="GV13" s="138"/>
      <c r="GW13" s="138"/>
      <c r="GX13" s="138"/>
      <c r="GY13" s="138"/>
      <c r="GZ13" s="138"/>
      <c r="HA13" s="138"/>
      <c r="HB13" s="138"/>
      <c r="HC13" s="138"/>
      <c r="HD13" s="138"/>
      <c r="HE13" s="138"/>
      <c r="HF13" s="138"/>
      <c r="HG13" s="138"/>
      <c r="HH13" s="138"/>
      <c r="HI13" s="138"/>
      <c r="HJ13" s="138"/>
      <c r="HK13" s="138"/>
      <c r="HL13" s="138"/>
      <c r="HM13" s="138"/>
      <c r="HN13" s="138"/>
      <c r="HO13" s="138"/>
      <c r="HP13" s="138"/>
      <c r="HQ13" s="138"/>
      <c r="HR13" s="138"/>
      <c r="HS13" s="138"/>
      <c r="HT13" s="138"/>
      <c r="HU13" s="138"/>
      <c r="HV13" s="138"/>
      <c r="HW13" s="138"/>
      <c r="HX13" s="138"/>
      <c r="HY13" s="138"/>
      <c r="HZ13" s="138"/>
      <c r="IA13" s="138"/>
      <c r="IB13" s="138"/>
      <c r="IC13" s="138"/>
      <c r="ID13" s="138"/>
      <c r="IE13" s="138"/>
      <c r="IF13" s="138"/>
      <c r="IG13" s="138"/>
      <c r="IH13" s="138"/>
      <c r="II13" s="138"/>
      <c r="IJ13" s="138"/>
      <c r="IK13" s="138"/>
      <c r="IL13" s="138"/>
      <c r="IM13" s="138"/>
      <c r="IN13" s="138"/>
      <c r="IO13" s="138"/>
      <c r="IP13" s="138"/>
      <c r="IQ13" s="138"/>
      <c r="IR13" s="138"/>
      <c r="IS13" s="138"/>
      <c r="IT13" s="138"/>
      <c r="IU13" s="138"/>
      <c r="IV13" s="138"/>
      <c r="IW13" s="138"/>
      <c r="IX13" s="138"/>
      <c r="IY13" s="138"/>
      <c r="IZ13" s="138"/>
    </row>
    <row r="14" spans="1:260" s="3" customFormat="1" ht="23.25" x14ac:dyDescent="0.35">
      <c r="A14" s="526" t="s">
        <v>257</v>
      </c>
      <c r="B14" s="34" t="s">
        <v>49</v>
      </c>
      <c r="C14" s="519" t="s">
        <v>206</v>
      </c>
      <c r="D14" s="34" t="s">
        <v>61</v>
      </c>
      <c r="E14" s="34" t="s">
        <v>146</v>
      </c>
      <c r="F14" s="34" t="s">
        <v>147</v>
      </c>
      <c r="G14" s="519" t="s">
        <v>206</v>
      </c>
      <c r="H14" s="34" t="s">
        <v>61</v>
      </c>
      <c r="I14" s="34" t="s">
        <v>146</v>
      </c>
      <c r="J14" s="34" t="s">
        <v>147</v>
      </c>
      <c r="K14" s="519" t="s">
        <v>206</v>
      </c>
      <c r="L14" s="34" t="s">
        <v>61</v>
      </c>
      <c r="M14" s="34" t="s">
        <v>146</v>
      </c>
      <c r="N14" s="34" t="s">
        <v>147</v>
      </c>
      <c r="O14" s="521"/>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8"/>
      <c r="DQ14" s="138"/>
      <c r="DR14" s="138"/>
      <c r="DS14" s="138"/>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c r="EZ14" s="138"/>
      <c r="FA14" s="138"/>
      <c r="FB14" s="138"/>
      <c r="FC14" s="138"/>
      <c r="FD14" s="138"/>
      <c r="FE14" s="138"/>
      <c r="FF14" s="138"/>
      <c r="FG14" s="138"/>
      <c r="FH14" s="138"/>
      <c r="FI14" s="138"/>
      <c r="FJ14" s="138"/>
      <c r="FK14" s="138"/>
      <c r="FL14" s="138"/>
      <c r="FM14" s="138"/>
      <c r="FN14" s="138"/>
      <c r="FO14" s="138"/>
      <c r="FP14" s="138"/>
      <c r="FQ14" s="138"/>
      <c r="FR14" s="138"/>
      <c r="FS14" s="138"/>
      <c r="FT14" s="138"/>
      <c r="FU14" s="138"/>
      <c r="FV14" s="138"/>
      <c r="FW14" s="138"/>
      <c r="FX14" s="138"/>
      <c r="FY14" s="138"/>
      <c r="FZ14" s="138"/>
      <c r="GA14" s="138"/>
      <c r="GB14" s="138"/>
      <c r="GC14" s="138"/>
      <c r="GD14" s="138"/>
      <c r="GE14" s="138"/>
      <c r="GF14" s="138"/>
      <c r="GG14" s="138"/>
      <c r="GH14" s="138"/>
      <c r="GI14" s="138"/>
      <c r="GJ14" s="138"/>
      <c r="GK14" s="138"/>
      <c r="GL14" s="138"/>
      <c r="GM14" s="138"/>
      <c r="GN14" s="138"/>
      <c r="GO14" s="138"/>
      <c r="GP14" s="138"/>
      <c r="GQ14" s="138"/>
      <c r="GR14" s="138"/>
      <c r="GS14" s="138"/>
      <c r="GT14" s="138"/>
      <c r="GU14" s="138"/>
      <c r="GV14" s="138"/>
      <c r="GW14" s="138"/>
      <c r="GX14" s="138"/>
      <c r="GY14" s="138"/>
      <c r="GZ14" s="138"/>
      <c r="HA14" s="138"/>
      <c r="HB14" s="138"/>
      <c r="HC14" s="138"/>
      <c r="HD14" s="138"/>
      <c r="HE14" s="138"/>
      <c r="HF14" s="138"/>
      <c r="HG14" s="138"/>
      <c r="HH14" s="138"/>
      <c r="HI14" s="138"/>
      <c r="HJ14" s="138"/>
      <c r="HK14" s="138"/>
      <c r="HL14" s="138"/>
      <c r="HM14" s="138"/>
      <c r="HN14" s="138"/>
      <c r="HO14" s="138"/>
      <c r="HP14" s="138"/>
      <c r="HQ14" s="138"/>
      <c r="HR14" s="138"/>
      <c r="HS14" s="138"/>
      <c r="HT14" s="138"/>
      <c r="HU14" s="138"/>
      <c r="HV14" s="138"/>
      <c r="HW14" s="138"/>
      <c r="HX14" s="138"/>
      <c r="HY14" s="138"/>
      <c r="HZ14" s="138"/>
      <c r="IA14" s="138"/>
      <c r="IB14" s="138"/>
      <c r="IC14" s="138"/>
      <c r="ID14" s="138"/>
      <c r="IE14" s="138"/>
      <c r="IF14" s="138"/>
      <c r="IG14" s="138"/>
      <c r="IH14" s="138"/>
      <c r="II14" s="138"/>
      <c r="IJ14" s="138"/>
      <c r="IK14" s="138"/>
      <c r="IL14" s="138"/>
      <c r="IM14" s="138"/>
      <c r="IN14" s="138"/>
      <c r="IO14" s="138"/>
      <c r="IP14" s="138"/>
      <c r="IQ14" s="138"/>
      <c r="IR14" s="138"/>
      <c r="IS14" s="138"/>
      <c r="IT14" s="138"/>
      <c r="IU14" s="138"/>
      <c r="IV14" s="138"/>
      <c r="IW14" s="138"/>
      <c r="IX14" s="138"/>
      <c r="IY14" s="138"/>
      <c r="IZ14" s="138"/>
    </row>
    <row r="15" spans="1:260" s="3" customFormat="1" ht="23.25" x14ac:dyDescent="0.35">
      <c r="A15" s="748"/>
      <c r="B15" s="749"/>
      <c r="C15" s="746"/>
      <c r="D15" s="746"/>
      <c r="E15" s="746"/>
      <c r="F15" s="463">
        <f>C15*E15</f>
        <v>0</v>
      </c>
      <c r="G15" s="746"/>
      <c r="H15" s="746"/>
      <c r="I15" s="746"/>
      <c r="J15" s="463">
        <f>G15*I15</f>
        <v>0</v>
      </c>
      <c r="K15" s="746"/>
      <c r="L15" s="746"/>
      <c r="M15" s="746"/>
      <c r="N15" s="220">
        <f>K15*M15</f>
        <v>0</v>
      </c>
      <c r="O15" s="521"/>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8"/>
      <c r="BT15" s="138"/>
      <c r="BU15" s="138"/>
      <c r="BV15" s="138"/>
      <c r="BW15" s="138"/>
      <c r="BX15" s="138"/>
      <c r="BY15" s="138"/>
      <c r="BZ15" s="138"/>
      <c r="CA15" s="138"/>
      <c r="CB15" s="138"/>
      <c r="CC15" s="138"/>
      <c r="CD15" s="138"/>
      <c r="CE15" s="138"/>
      <c r="CF15" s="138"/>
      <c r="CG15" s="138"/>
      <c r="CH15" s="138"/>
      <c r="CI15" s="138"/>
      <c r="CJ15" s="138"/>
      <c r="CK15" s="138"/>
      <c r="CL15" s="138"/>
      <c r="CM15" s="138"/>
      <c r="CN15" s="138"/>
      <c r="CO15" s="138"/>
      <c r="CP15" s="138"/>
      <c r="CQ15" s="138"/>
      <c r="CR15" s="138"/>
      <c r="CS15" s="138"/>
      <c r="CT15" s="138"/>
      <c r="CU15" s="138"/>
      <c r="CV15" s="138"/>
      <c r="CW15" s="138"/>
      <c r="CX15" s="138"/>
      <c r="CY15" s="138"/>
      <c r="CZ15" s="138"/>
      <c r="DA15" s="138"/>
      <c r="DB15" s="138"/>
      <c r="DC15" s="138"/>
      <c r="DD15" s="138"/>
      <c r="DE15" s="138"/>
      <c r="DF15" s="138"/>
      <c r="DG15" s="138"/>
      <c r="DH15" s="138"/>
      <c r="DI15" s="138"/>
      <c r="DJ15" s="138"/>
      <c r="DK15" s="138"/>
      <c r="DL15" s="138"/>
      <c r="DM15" s="138"/>
      <c r="DN15" s="138"/>
      <c r="DO15" s="138"/>
      <c r="DP15" s="138"/>
      <c r="DQ15" s="138"/>
      <c r="DR15" s="138"/>
      <c r="DS15" s="138"/>
      <c r="DT15" s="138"/>
      <c r="DU15" s="138"/>
      <c r="DV15" s="138"/>
      <c r="DW15" s="138"/>
      <c r="DX15" s="138"/>
      <c r="DY15" s="138"/>
      <c r="DZ15" s="138"/>
      <c r="EA15" s="138"/>
      <c r="EB15" s="138"/>
      <c r="EC15" s="138"/>
      <c r="ED15" s="138"/>
      <c r="EE15" s="138"/>
      <c r="EF15" s="138"/>
      <c r="EG15" s="138"/>
      <c r="EH15" s="138"/>
      <c r="EI15" s="138"/>
      <c r="EJ15" s="138"/>
      <c r="EK15" s="138"/>
      <c r="EL15" s="138"/>
      <c r="EM15" s="138"/>
      <c r="EN15" s="138"/>
      <c r="EO15" s="138"/>
      <c r="EP15" s="138"/>
      <c r="EQ15" s="138"/>
      <c r="ER15" s="138"/>
      <c r="ES15" s="138"/>
      <c r="ET15" s="138"/>
      <c r="EU15" s="138"/>
      <c r="EV15" s="138"/>
      <c r="EW15" s="138"/>
      <c r="EX15" s="138"/>
      <c r="EY15" s="138"/>
      <c r="EZ15" s="138"/>
      <c r="FA15" s="138"/>
      <c r="FB15" s="138"/>
      <c r="FC15" s="138"/>
      <c r="FD15" s="138"/>
      <c r="FE15" s="138"/>
      <c r="FF15" s="138"/>
      <c r="FG15" s="138"/>
      <c r="FH15" s="138"/>
      <c r="FI15" s="138"/>
      <c r="FJ15" s="138"/>
      <c r="FK15" s="138"/>
      <c r="FL15" s="138"/>
      <c r="FM15" s="138"/>
      <c r="FN15" s="138"/>
      <c r="FO15" s="138"/>
      <c r="FP15" s="138"/>
      <c r="FQ15" s="138"/>
      <c r="FR15" s="138"/>
      <c r="FS15" s="138"/>
      <c r="FT15" s="138"/>
      <c r="FU15" s="138"/>
      <c r="FV15" s="138"/>
      <c r="FW15" s="138"/>
      <c r="FX15" s="138"/>
      <c r="FY15" s="138"/>
      <c r="FZ15" s="138"/>
      <c r="GA15" s="138"/>
      <c r="GB15" s="138"/>
      <c r="GC15" s="138"/>
      <c r="GD15" s="138"/>
      <c r="GE15" s="138"/>
      <c r="GF15" s="138"/>
      <c r="GG15" s="138"/>
      <c r="GH15" s="138"/>
      <c r="GI15" s="138"/>
      <c r="GJ15" s="138"/>
      <c r="GK15" s="138"/>
      <c r="GL15" s="138"/>
      <c r="GM15" s="138"/>
      <c r="GN15" s="138"/>
      <c r="GO15" s="138"/>
      <c r="GP15" s="138"/>
      <c r="GQ15" s="138"/>
      <c r="GR15" s="138"/>
      <c r="GS15" s="138"/>
      <c r="GT15" s="138"/>
      <c r="GU15" s="138"/>
      <c r="GV15" s="138"/>
      <c r="GW15" s="138"/>
      <c r="GX15" s="138"/>
      <c r="GY15" s="138"/>
      <c r="GZ15" s="138"/>
      <c r="HA15" s="138"/>
      <c r="HB15" s="138"/>
      <c r="HC15" s="138"/>
      <c r="HD15" s="138"/>
      <c r="HE15" s="138"/>
      <c r="HF15" s="138"/>
      <c r="HG15" s="138"/>
      <c r="HH15" s="138"/>
      <c r="HI15" s="138"/>
      <c r="HJ15" s="138"/>
      <c r="HK15" s="138"/>
      <c r="HL15" s="138"/>
      <c r="HM15" s="138"/>
      <c r="HN15" s="138"/>
      <c r="HO15" s="138"/>
      <c r="HP15" s="138"/>
      <c r="HQ15" s="138"/>
      <c r="HR15" s="138"/>
      <c r="HS15" s="138"/>
      <c r="HT15" s="138"/>
      <c r="HU15" s="138"/>
      <c r="HV15" s="138"/>
      <c r="HW15" s="138"/>
      <c r="HX15" s="138"/>
      <c r="HY15" s="138"/>
      <c r="HZ15" s="138"/>
      <c r="IA15" s="138"/>
      <c r="IB15" s="138"/>
      <c r="IC15" s="138"/>
      <c r="ID15" s="138"/>
      <c r="IE15" s="138"/>
      <c r="IF15" s="138"/>
      <c r="IG15" s="138"/>
      <c r="IH15" s="138"/>
      <c r="II15" s="138"/>
      <c r="IJ15" s="138"/>
      <c r="IK15" s="138"/>
      <c r="IL15" s="138"/>
      <c r="IM15" s="138"/>
      <c r="IN15" s="138"/>
      <c r="IO15" s="138"/>
      <c r="IP15" s="138"/>
      <c r="IQ15" s="138"/>
      <c r="IR15" s="138"/>
      <c r="IS15" s="138"/>
      <c r="IT15" s="138"/>
      <c r="IU15" s="138"/>
      <c r="IV15" s="138"/>
      <c r="IW15" s="138"/>
      <c r="IX15" s="138"/>
      <c r="IY15" s="138"/>
      <c r="IZ15" s="138"/>
    </row>
    <row r="16" spans="1:260" s="3" customFormat="1" ht="23.25" x14ac:dyDescent="0.35">
      <c r="A16" s="748"/>
      <c r="B16" s="749"/>
      <c r="C16" s="746"/>
      <c r="D16" s="746"/>
      <c r="E16" s="746"/>
      <c r="F16" s="463">
        <f>C16*E16</f>
        <v>0</v>
      </c>
      <c r="G16" s="746"/>
      <c r="H16" s="746"/>
      <c r="I16" s="746"/>
      <c r="J16" s="463">
        <f t="shared" ref="J16:J18" si="2">G16*I16</f>
        <v>0</v>
      </c>
      <c r="K16" s="746"/>
      <c r="L16" s="746"/>
      <c r="M16" s="746"/>
      <c r="N16" s="220">
        <f>K16*M16</f>
        <v>0</v>
      </c>
      <c r="O16" s="521"/>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8"/>
      <c r="BI16" s="138"/>
      <c r="BJ16" s="138"/>
      <c r="BK16" s="138"/>
      <c r="BL16" s="138"/>
      <c r="BM16" s="138"/>
      <c r="BN16" s="138"/>
      <c r="BO16" s="138"/>
      <c r="BP16" s="138"/>
      <c r="BQ16" s="138"/>
      <c r="BR16" s="138"/>
      <c r="BS16" s="138"/>
      <c r="BT16" s="138"/>
      <c r="BU16" s="138"/>
      <c r="BV16" s="138"/>
      <c r="BW16" s="138"/>
      <c r="BX16" s="138"/>
      <c r="BY16" s="138"/>
      <c r="BZ16" s="138"/>
      <c r="CA16" s="138"/>
      <c r="CB16" s="138"/>
      <c r="CC16" s="138"/>
      <c r="CD16" s="138"/>
      <c r="CE16" s="138"/>
      <c r="CF16" s="138"/>
      <c r="CG16" s="138"/>
      <c r="CH16" s="138"/>
      <c r="CI16" s="138"/>
      <c r="CJ16" s="138"/>
      <c r="CK16" s="138"/>
      <c r="CL16" s="138"/>
      <c r="CM16" s="138"/>
      <c r="CN16" s="138"/>
      <c r="CO16" s="138"/>
      <c r="CP16" s="138"/>
      <c r="CQ16" s="138"/>
      <c r="CR16" s="138"/>
      <c r="CS16" s="138"/>
      <c r="CT16" s="138"/>
      <c r="CU16" s="138"/>
      <c r="CV16" s="138"/>
      <c r="CW16" s="138"/>
      <c r="CX16" s="138"/>
      <c r="CY16" s="138"/>
      <c r="CZ16" s="138"/>
      <c r="DA16" s="138"/>
      <c r="DB16" s="138"/>
      <c r="DC16" s="138"/>
      <c r="DD16" s="138"/>
      <c r="DE16" s="138"/>
      <c r="DF16" s="138"/>
      <c r="DG16" s="138"/>
      <c r="DH16" s="138"/>
      <c r="DI16" s="138"/>
      <c r="DJ16" s="138"/>
      <c r="DK16" s="138"/>
      <c r="DL16" s="138"/>
      <c r="DM16" s="138"/>
      <c r="DN16" s="138"/>
      <c r="DO16" s="138"/>
      <c r="DP16" s="138"/>
      <c r="DQ16" s="138"/>
      <c r="DR16" s="138"/>
      <c r="DS16" s="138"/>
      <c r="DT16" s="138"/>
      <c r="DU16" s="138"/>
      <c r="DV16" s="138"/>
      <c r="DW16" s="138"/>
      <c r="DX16" s="138"/>
      <c r="DY16" s="138"/>
      <c r="DZ16" s="138"/>
      <c r="EA16" s="138"/>
      <c r="EB16" s="138"/>
      <c r="EC16" s="138"/>
      <c r="ED16" s="138"/>
      <c r="EE16" s="138"/>
      <c r="EF16" s="138"/>
      <c r="EG16" s="138"/>
      <c r="EH16" s="138"/>
      <c r="EI16" s="138"/>
      <c r="EJ16" s="138"/>
      <c r="EK16" s="138"/>
      <c r="EL16" s="138"/>
      <c r="EM16" s="138"/>
      <c r="EN16" s="138"/>
      <c r="EO16" s="138"/>
      <c r="EP16" s="138"/>
      <c r="EQ16" s="138"/>
      <c r="ER16" s="138"/>
      <c r="ES16" s="138"/>
      <c r="ET16" s="138"/>
      <c r="EU16" s="138"/>
      <c r="EV16" s="138"/>
      <c r="EW16" s="138"/>
      <c r="EX16" s="138"/>
      <c r="EY16" s="138"/>
      <c r="EZ16" s="138"/>
      <c r="FA16" s="138"/>
      <c r="FB16" s="138"/>
      <c r="FC16" s="138"/>
      <c r="FD16" s="138"/>
      <c r="FE16" s="138"/>
      <c r="FF16" s="138"/>
      <c r="FG16" s="138"/>
      <c r="FH16" s="138"/>
      <c r="FI16" s="138"/>
      <c r="FJ16" s="138"/>
      <c r="FK16" s="138"/>
      <c r="FL16" s="138"/>
      <c r="FM16" s="138"/>
      <c r="FN16" s="138"/>
      <c r="FO16" s="138"/>
      <c r="FP16" s="138"/>
      <c r="FQ16" s="138"/>
      <c r="FR16" s="138"/>
      <c r="FS16" s="138"/>
      <c r="FT16" s="138"/>
      <c r="FU16" s="138"/>
      <c r="FV16" s="138"/>
      <c r="FW16" s="138"/>
      <c r="FX16" s="138"/>
      <c r="FY16" s="138"/>
      <c r="FZ16" s="138"/>
      <c r="GA16" s="138"/>
      <c r="GB16" s="138"/>
      <c r="GC16" s="138"/>
      <c r="GD16" s="138"/>
      <c r="GE16" s="138"/>
      <c r="GF16" s="138"/>
      <c r="GG16" s="138"/>
      <c r="GH16" s="138"/>
      <c r="GI16" s="138"/>
      <c r="GJ16" s="138"/>
      <c r="GK16" s="138"/>
      <c r="GL16" s="138"/>
      <c r="GM16" s="138"/>
      <c r="GN16" s="138"/>
      <c r="GO16" s="138"/>
      <c r="GP16" s="138"/>
      <c r="GQ16" s="138"/>
      <c r="GR16" s="138"/>
      <c r="GS16" s="138"/>
      <c r="GT16" s="138"/>
      <c r="GU16" s="138"/>
      <c r="GV16" s="138"/>
      <c r="GW16" s="138"/>
      <c r="GX16" s="138"/>
      <c r="GY16" s="138"/>
      <c r="GZ16" s="138"/>
      <c r="HA16" s="138"/>
      <c r="HB16" s="138"/>
      <c r="HC16" s="138"/>
      <c r="HD16" s="138"/>
      <c r="HE16" s="138"/>
      <c r="HF16" s="138"/>
      <c r="HG16" s="138"/>
      <c r="HH16" s="138"/>
      <c r="HI16" s="138"/>
      <c r="HJ16" s="138"/>
      <c r="HK16" s="138"/>
      <c r="HL16" s="138"/>
      <c r="HM16" s="138"/>
      <c r="HN16" s="138"/>
      <c r="HO16" s="138"/>
      <c r="HP16" s="138"/>
      <c r="HQ16" s="138"/>
      <c r="HR16" s="138"/>
      <c r="HS16" s="138"/>
      <c r="HT16" s="138"/>
      <c r="HU16" s="138"/>
      <c r="HV16" s="138"/>
      <c r="HW16" s="138"/>
      <c r="HX16" s="138"/>
      <c r="HY16" s="138"/>
      <c r="HZ16" s="138"/>
      <c r="IA16" s="138"/>
      <c r="IB16" s="138"/>
      <c r="IC16" s="138"/>
      <c r="ID16" s="138"/>
      <c r="IE16" s="138"/>
      <c r="IF16" s="138"/>
      <c r="IG16" s="138"/>
      <c r="IH16" s="138"/>
      <c r="II16" s="138"/>
      <c r="IJ16" s="138"/>
      <c r="IK16" s="138"/>
      <c r="IL16" s="138"/>
      <c r="IM16" s="138"/>
      <c r="IN16" s="138"/>
      <c r="IO16" s="138"/>
      <c r="IP16" s="138"/>
      <c r="IQ16" s="138"/>
      <c r="IR16" s="138"/>
      <c r="IS16" s="138"/>
      <c r="IT16" s="138"/>
      <c r="IU16" s="138"/>
      <c r="IV16" s="138"/>
      <c r="IW16" s="138"/>
      <c r="IX16" s="138"/>
      <c r="IY16" s="138"/>
      <c r="IZ16" s="138"/>
    </row>
    <row r="17" spans="1:260" s="3" customFormat="1" ht="23.25" x14ac:dyDescent="0.35">
      <c r="A17" s="748"/>
      <c r="B17" s="749"/>
      <c r="C17" s="746"/>
      <c r="D17" s="746"/>
      <c r="E17" s="746"/>
      <c r="F17" s="463">
        <f>C17*E17</f>
        <v>0</v>
      </c>
      <c r="G17" s="746"/>
      <c r="H17" s="746"/>
      <c r="I17" s="746"/>
      <c r="J17" s="463">
        <f t="shared" si="2"/>
        <v>0</v>
      </c>
      <c r="K17" s="746"/>
      <c r="L17" s="746"/>
      <c r="M17" s="746"/>
      <c r="N17" s="220">
        <f>K17*M17</f>
        <v>0</v>
      </c>
      <c r="O17" s="521"/>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c r="BS17" s="138"/>
      <c r="BT17" s="138"/>
      <c r="BU17" s="138"/>
      <c r="BV17" s="138"/>
      <c r="BW17" s="138"/>
      <c r="BX17" s="138"/>
      <c r="BY17" s="138"/>
      <c r="BZ17" s="138"/>
      <c r="CA17" s="138"/>
      <c r="CB17" s="138"/>
      <c r="CC17" s="138"/>
      <c r="CD17" s="138"/>
      <c r="CE17" s="138"/>
      <c r="CF17" s="138"/>
      <c r="CG17" s="138"/>
      <c r="CH17" s="138"/>
      <c r="CI17" s="138"/>
      <c r="CJ17" s="138"/>
      <c r="CK17" s="138"/>
      <c r="CL17" s="138"/>
      <c r="CM17" s="138"/>
      <c r="CN17" s="138"/>
      <c r="CO17" s="138"/>
      <c r="CP17" s="138"/>
      <c r="CQ17" s="138"/>
      <c r="CR17" s="138"/>
      <c r="CS17" s="138"/>
      <c r="CT17" s="138"/>
      <c r="CU17" s="138"/>
      <c r="CV17" s="138"/>
      <c r="CW17" s="138"/>
      <c r="CX17" s="138"/>
      <c r="CY17" s="138"/>
      <c r="CZ17" s="138"/>
      <c r="DA17" s="138"/>
      <c r="DB17" s="138"/>
      <c r="DC17" s="138"/>
      <c r="DD17" s="138"/>
      <c r="DE17" s="138"/>
      <c r="DF17" s="138"/>
      <c r="DG17" s="138"/>
      <c r="DH17" s="138"/>
      <c r="DI17" s="138"/>
      <c r="DJ17" s="138"/>
      <c r="DK17" s="138"/>
      <c r="DL17" s="138"/>
      <c r="DM17" s="138"/>
      <c r="DN17" s="138"/>
      <c r="DO17" s="138"/>
      <c r="DP17" s="138"/>
      <c r="DQ17" s="138"/>
      <c r="DR17" s="138"/>
      <c r="DS17" s="138"/>
      <c r="DT17" s="138"/>
      <c r="DU17" s="138"/>
      <c r="DV17" s="138"/>
      <c r="DW17" s="138"/>
      <c r="DX17" s="138"/>
      <c r="DY17" s="138"/>
      <c r="DZ17" s="138"/>
      <c r="EA17" s="138"/>
      <c r="EB17" s="138"/>
      <c r="EC17" s="138"/>
      <c r="ED17" s="138"/>
      <c r="EE17" s="138"/>
      <c r="EF17" s="138"/>
      <c r="EG17" s="138"/>
      <c r="EH17" s="138"/>
      <c r="EI17" s="138"/>
      <c r="EJ17" s="138"/>
      <c r="EK17" s="138"/>
      <c r="EL17" s="138"/>
      <c r="EM17" s="138"/>
      <c r="EN17" s="138"/>
      <c r="EO17" s="138"/>
      <c r="EP17" s="138"/>
      <c r="EQ17" s="138"/>
      <c r="ER17" s="138"/>
      <c r="ES17" s="138"/>
      <c r="ET17" s="138"/>
      <c r="EU17" s="138"/>
      <c r="EV17" s="138"/>
      <c r="EW17" s="138"/>
      <c r="EX17" s="138"/>
      <c r="EY17" s="138"/>
      <c r="EZ17" s="138"/>
      <c r="FA17" s="138"/>
      <c r="FB17" s="138"/>
      <c r="FC17" s="138"/>
      <c r="FD17" s="138"/>
      <c r="FE17" s="138"/>
      <c r="FF17" s="138"/>
      <c r="FG17" s="138"/>
      <c r="FH17" s="138"/>
      <c r="FI17" s="138"/>
      <c r="FJ17" s="138"/>
      <c r="FK17" s="138"/>
      <c r="FL17" s="138"/>
      <c r="FM17" s="138"/>
      <c r="FN17" s="138"/>
      <c r="FO17" s="138"/>
      <c r="FP17" s="138"/>
      <c r="FQ17" s="138"/>
      <c r="FR17" s="138"/>
      <c r="FS17" s="138"/>
      <c r="FT17" s="138"/>
      <c r="FU17" s="138"/>
      <c r="FV17" s="138"/>
      <c r="FW17" s="138"/>
      <c r="FX17" s="138"/>
      <c r="FY17" s="138"/>
      <c r="FZ17" s="138"/>
      <c r="GA17" s="138"/>
      <c r="GB17" s="138"/>
      <c r="GC17" s="138"/>
      <c r="GD17" s="138"/>
      <c r="GE17" s="138"/>
      <c r="GF17" s="138"/>
      <c r="GG17" s="138"/>
      <c r="GH17" s="138"/>
      <c r="GI17" s="138"/>
      <c r="GJ17" s="138"/>
      <c r="GK17" s="138"/>
      <c r="GL17" s="138"/>
      <c r="GM17" s="138"/>
      <c r="GN17" s="138"/>
      <c r="GO17" s="138"/>
      <c r="GP17" s="138"/>
      <c r="GQ17" s="138"/>
      <c r="GR17" s="138"/>
      <c r="GS17" s="138"/>
      <c r="GT17" s="138"/>
      <c r="GU17" s="138"/>
      <c r="GV17" s="138"/>
      <c r="GW17" s="138"/>
      <c r="GX17" s="138"/>
      <c r="GY17" s="138"/>
      <c r="GZ17" s="138"/>
      <c r="HA17" s="138"/>
      <c r="HB17" s="138"/>
      <c r="HC17" s="138"/>
      <c r="HD17" s="138"/>
      <c r="HE17" s="138"/>
      <c r="HF17" s="138"/>
      <c r="HG17" s="138"/>
      <c r="HH17" s="138"/>
      <c r="HI17" s="138"/>
      <c r="HJ17" s="138"/>
      <c r="HK17" s="138"/>
      <c r="HL17" s="138"/>
      <c r="HM17" s="138"/>
      <c r="HN17" s="138"/>
      <c r="HO17" s="138"/>
      <c r="HP17" s="138"/>
      <c r="HQ17" s="138"/>
      <c r="HR17" s="138"/>
      <c r="HS17" s="138"/>
      <c r="HT17" s="138"/>
      <c r="HU17" s="138"/>
      <c r="HV17" s="138"/>
      <c r="HW17" s="138"/>
      <c r="HX17" s="138"/>
      <c r="HY17" s="138"/>
      <c r="HZ17" s="138"/>
      <c r="IA17" s="138"/>
      <c r="IB17" s="138"/>
      <c r="IC17" s="138"/>
      <c r="ID17" s="138"/>
      <c r="IE17" s="138"/>
      <c r="IF17" s="138"/>
      <c r="IG17" s="138"/>
      <c r="IH17" s="138"/>
      <c r="II17" s="138"/>
      <c r="IJ17" s="138"/>
      <c r="IK17" s="138"/>
      <c r="IL17" s="138"/>
      <c r="IM17" s="138"/>
      <c r="IN17" s="138"/>
      <c r="IO17" s="138"/>
      <c r="IP17" s="138"/>
      <c r="IQ17" s="138"/>
      <c r="IR17" s="138"/>
      <c r="IS17" s="138"/>
      <c r="IT17" s="138"/>
      <c r="IU17" s="138"/>
      <c r="IV17" s="138"/>
      <c r="IW17" s="138"/>
      <c r="IX17" s="138"/>
      <c r="IY17" s="138"/>
      <c r="IZ17" s="138"/>
    </row>
    <row r="18" spans="1:260" s="3" customFormat="1" ht="23.25" x14ac:dyDescent="0.35">
      <c r="A18" s="748"/>
      <c r="B18" s="749"/>
      <c r="C18" s="750"/>
      <c r="D18" s="750"/>
      <c r="E18" s="750"/>
      <c r="F18" s="463">
        <f>C18*E18</f>
        <v>0</v>
      </c>
      <c r="G18" s="750"/>
      <c r="H18" s="750"/>
      <c r="I18" s="750"/>
      <c r="J18" s="463">
        <f t="shared" si="2"/>
        <v>0</v>
      </c>
      <c r="K18" s="750"/>
      <c r="L18" s="750"/>
      <c r="M18" s="750"/>
      <c r="N18" s="220">
        <f>K18*M18</f>
        <v>0</v>
      </c>
      <c r="O18" s="521"/>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138"/>
      <c r="BT18" s="138"/>
      <c r="BU18" s="138"/>
      <c r="BV18" s="138"/>
      <c r="BW18" s="138"/>
      <c r="BX18" s="138"/>
      <c r="BY18" s="138"/>
      <c r="BZ18" s="138"/>
      <c r="CA18" s="138"/>
      <c r="CB18" s="138"/>
      <c r="CC18" s="138"/>
      <c r="CD18" s="138"/>
      <c r="CE18" s="138"/>
      <c r="CF18" s="138"/>
      <c r="CG18" s="138"/>
      <c r="CH18" s="138"/>
      <c r="CI18" s="138"/>
      <c r="CJ18" s="138"/>
      <c r="CK18" s="138"/>
      <c r="CL18" s="138"/>
      <c r="CM18" s="138"/>
      <c r="CN18" s="138"/>
      <c r="CO18" s="138"/>
      <c r="CP18" s="138"/>
      <c r="CQ18" s="138"/>
      <c r="CR18" s="138"/>
      <c r="CS18" s="138"/>
      <c r="CT18" s="138"/>
      <c r="CU18" s="138"/>
      <c r="CV18" s="138"/>
      <c r="CW18" s="138"/>
      <c r="CX18" s="138"/>
      <c r="CY18" s="138"/>
      <c r="CZ18" s="138"/>
      <c r="DA18" s="138"/>
      <c r="DB18" s="138"/>
      <c r="DC18" s="138"/>
      <c r="DD18" s="138"/>
      <c r="DE18" s="138"/>
      <c r="DF18" s="138"/>
      <c r="DG18" s="138"/>
      <c r="DH18" s="138"/>
      <c r="DI18" s="138"/>
      <c r="DJ18" s="138"/>
      <c r="DK18" s="138"/>
      <c r="DL18" s="138"/>
      <c r="DM18" s="138"/>
      <c r="DN18" s="138"/>
      <c r="DO18" s="138"/>
      <c r="DP18" s="138"/>
      <c r="DQ18" s="138"/>
      <c r="DR18" s="138"/>
      <c r="DS18" s="138"/>
      <c r="DT18" s="138"/>
      <c r="DU18" s="138"/>
      <c r="DV18" s="138"/>
      <c r="DW18" s="138"/>
      <c r="DX18" s="138"/>
      <c r="DY18" s="138"/>
      <c r="DZ18" s="138"/>
      <c r="EA18" s="138"/>
      <c r="EB18" s="138"/>
      <c r="EC18" s="138"/>
      <c r="ED18" s="138"/>
      <c r="EE18" s="138"/>
      <c r="EF18" s="138"/>
      <c r="EG18" s="138"/>
      <c r="EH18" s="138"/>
      <c r="EI18" s="138"/>
      <c r="EJ18" s="138"/>
      <c r="EK18" s="138"/>
      <c r="EL18" s="138"/>
      <c r="EM18" s="138"/>
      <c r="EN18" s="138"/>
      <c r="EO18" s="138"/>
      <c r="EP18" s="138"/>
      <c r="EQ18" s="138"/>
      <c r="ER18" s="138"/>
      <c r="ES18" s="138"/>
      <c r="ET18" s="138"/>
      <c r="EU18" s="138"/>
      <c r="EV18" s="138"/>
      <c r="EW18" s="138"/>
      <c r="EX18" s="138"/>
      <c r="EY18" s="138"/>
      <c r="EZ18" s="138"/>
      <c r="FA18" s="138"/>
      <c r="FB18" s="138"/>
      <c r="FC18" s="138"/>
      <c r="FD18" s="138"/>
      <c r="FE18" s="138"/>
      <c r="FF18" s="138"/>
      <c r="FG18" s="138"/>
      <c r="FH18" s="138"/>
      <c r="FI18" s="138"/>
      <c r="FJ18" s="138"/>
      <c r="FK18" s="138"/>
      <c r="FL18" s="138"/>
      <c r="FM18" s="138"/>
      <c r="FN18" s="138"/>
      <c r="FO18" s="138"/>
      <c r="FP18" s="138"/>
      <c r="FQ18" s="138"/>
      <c r="FR18" s="138"/>
      <c r="FS18" s="138"/>
      <c r="FT18" s="138"/>
      <c r="FU18" s="138"/>
      <c r="FV18" s="138"/>
      <c r="FW18" s="138"/>
      <c r="FX18" s="138"/>
      <c r="FY18" s="138"/>
      <c r="FZ18" s="138"/>
      <c r="GA18" s="138"/>
      <c r="GB18" s="138"/>
      <c r="GC18" s="138"/>
      <c r="GD18" s="138"/>
      <c r="GE18" s="138"/>
      <c r="GF18" s="138"/>
      <c r="GG18" s="138"/>
      <c r="GH18" s="138"/>
      <c r="GI18" s="138"/>
      <c r="GJ18" s="138"/>
      <c r="GK18" s="138"/>
      <c r="GL18" s="138"/>
      <c r="GM18" s="138"/>
      <c r="GN18" s="138"/>
      <c r="GO18" s="138"/>
      <c r="GP18" s="138"/>
      <c r="GQ18" s="138"/>
      <c r="GR18" s="138"/>
      <c r="GS18" s="138"/>
      <c r="GT18" s="138"/>
      <c r="GU18" s="138"/>
      <c r="GV18" s="138"/>
      <c r="GW18" s="138"/>
      <c r="GX18" s="138"/>
      <c r="GY18" s="138"/>
      <c r="GZ18" s="138"/>
      <c r="HA18" s="138"/>
      <c r="HB18" s="138"/>
      <c r="HC18" s="138"/>
      <c r="HD18" s="138"/>
      <c r="HE18" s="138"/>
      <c r="HF18" s="138"/>
      <c r="HG18" s="138"/>
      <c r="HH18" s="138"/>
      <c r="HI18" s="138"/>
      <c r="HJ18" s="138"/>
      <c r="HK18" s="138"/>
      <c r="HL18" s="138"/>
      <c r="HM18" s="138"/>
      <c r="HN18" s="138"/>
      <c r="HO18" s="138"/>
      <c r="HP18" s="138"/>
      <c r="HQ18" s="138"/>
      <c r="HR18" s="138"/>
      <c r="HS18" s="138"/>
      <c r="HT18" s="138"/>
      <c r="HU18" s="138"/>
      <c r="HV18" s="138"/>
      <c r="HW18" s="138"/>
      <c r="HX18" s="138"/>
      <c r="HY18" s="138"/>
      <c r="HZ18" s="138"/>
      <c r="IA18" s="138"/>
      <c r="IB18" s="138"/>
      <c r="IC18" s="138"/>
      <c r="ID18" s="138"/>
      <c r="IE18" s="138"/>
      <c r="IF18" s="138"/>
      <c r="IG18" s="138"/>
      <c r="IH18" s="138"/>
      <c r="II18" s="138"/>
      <c r="IJ18" s="138"/>
      <c r="IK18" s="138"/>
      <c r="IL18" s="138"/>
      <c r="IM18" s="138"/>
      <c r="IN18" s="138"/>
      <c r="IO18" s="138"/>
      <c r="IP18" s="138"/>
      <c r="IQ18" s="138"/>
      <c r="IR18" s="138"/>
      <c r="IS18" s="138"/>
      <c r="IT18" s="138"/>
      <c r="IU18" s="138"/>
      <c r="IV18" s="138"/>
      <c r="IW18" s="138"/>
      <c r="IX18" s="138"/>
      <c r="IY18" s="138"/>
      <c r="IZ18" s="138"/>
    </row>
    <row r="19" spans="1:260" s="3" customFormat="1" ht="23.25" x14ac:dyDescent="0.35">
      <c r="A19" s="522" t="s">
        <v>125</v>
      </c>
      <c r="B19" s="523"/>
      <c r="C19" s="524">
        <f>SUM(C15:C18)</f>
        <v>0</v>
      </c>
      <c r="D19" s="524">
        <f t="shared" ref="D19:N19" si="3">SUM(D15:D18)</f>
        <v>0</v>
      </c>
      <c r="E19" s="524">
        <f t="shared" si="3"/>
        <v>0</v>
      </c>
      <c r="F19" s="525">
        <f t="shared" si="3"/>
        <v>0</v>
      </c>
      <c r="G19" s="524">
        <f t="shared" si="3"/>
        <v>0</v>
      </c>
      <c r="H19" s="524">
        <f t="shared" si="3"/>
        <v>0</v>
      </c>
      <c r="I19" s="524">
        <f t="shared" si="3"/>
        <v>0</v>
      </c>
      <c r="J19" s="525">
        <f t="shared" si="3"/>
        <v>0</v>
      </c>
      <c r="K19" s="524">
        <f t="shared" si="3"/>
        <v>0</v>
      </c>
      <c r="L19" s="524">
        <f t="shared" si="3"/>
        <v>0</v>
      </c>
      <c r="M19" s="524">
        <f t="shared" si="3"/>
        <v>0</v>
      </c>
      <c r="N19" s="525">
        <f t="shared" si="3"/>
        <v>0</v>
      </c>
      <c r="O19" s="521"/>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8"/>
      <c r="BP19" s="138"/>
      <c r="BQ19" s="138"/>
      <c r="BR19" s="138"/>
      <c r="BS19" s="138"/>
      <c r="BT19" s="138"/>
      <c r="BU19" s="138"/>
      <c r="BV19" s="138"/>
      <c r="BW19" s="138"/>
      <c r="BX19" s="138"/>
      <c r="BY19" s="138"/>
      <c r="BZ19" s="138"/>
      <c r="CA19" s="138"/>
      <c r="CB19" s="138"/>
      <c r="CC19" s="138"/>
      <c r="CD19" s="138"/>
      <c r="CE19" s="138"/>
      <c r="CF19" s="138"/>
      <c r="CG19" s="138"/>
      <c r="CH19" s="138"/>
      <c r="CI19" s="138"/>
      <c r="CJ19" s="138"/>
      <c r="CK19" s="138"/>
      <c r="CL19" s="138"/>
      <c r="CM19" s="138"/>
      <c r="CN19" s="138"/>
      <c r="CO19" s="138"/>
      <c r="CP19" s="138"/>
      <c r="CQ19" s="138"/>
      <c r="CR19" s="138"/>
      <c r="CS19" s="138"/>
      <c r="CT19" s="138"/>
      <c r="CU19" s="138"/>
      <c r="CV19" s="138"/>
      <c r="CW19" s="138"/>
      <c r="CX19" s="138"/>
      <c r="CY19" s="138"/>
      <c r="CZ19" s="138"/>
      <c r="DA19" s="138"/>
      <c r="DB19" s="138"/>
      <c r="DC19" s="138"/>
      <c r="DD19" s="138"/>
      <c r="DE19" s="138"/>
      <c r="DF19" s="138"/>
      <c r="DG19" s="138"/>
      <c r="DH19" s="138"/>
      <c r="DI19" s="138"/>
      <c r="DJ19" s="138"/>
      <c r="DK19" s="138"/>
      <c r="DL19" s="138"/>
      <c r="DM19" s="138"/>
      <c r="DN19" s="138"/>
      <c r="DO19" s="138"/>
      <c r="DP19" s="138"/>
      <c r="DQ19" s="138"/>
      <c r="DR19" s="138"/>
      <c r="DS19" s="138"/>
      <c r="DT19" s="138"/>
      <c r="DU19" s="138"/>
      <c r="DV19" s="138"/>
      <c r="DW19" s="138"/>
      <c r="DX19" s="138"/>
      <c r="DY19" s="138"/>
      <c r="DZ19" s="138"/>
      <c r="EA19" s="138"/>
      <c r="EB19" s="138"/>
      <c r="EC19" s="138"/>
      <c r="ED19" s="138"/>
      <c r="EE19" s="138"/>
      <c r="EF19" s="138"/>
      <c r="EG19" s="138"/>
      <c r="EH19" s="138"/>
      <c r="EI19" s="138"/>
      <c r="EJ19" s="138"/>
      <c r="EK19" s="138"/>
      <c r="EL19" s="138"/>
      <c r="EM19" s="138"/>
      <c r="EN19" s="138"/>
      <c r="EO19" s="138"/>
      <c r="EP19" s="138"/>
      <c r="EQ19" s="138"/>
      <c r="ER19" s="138"/>
      <c r="ES19" s="138"/>
      <c r="ET19" s="138"/>
      <c r="EU19" s="138"/>
      <c r="EV19" s="138"/>
      <c r="EW19" s="138"/>
      <c r="EX19" s="138"/>
      <c r="EY19" s="138"/>
      <c r="EZ19" s="138"/>
      <c r="FA19" s="138"/>
      <c r="FB19" s="138"/>
      <c r="FC19" s="138"/>
      <c r="FD19" s="138"/>
      <c r="FE19" s="138"/>
      <c r="FF19" s="138"/>
      <c r="FG19" s="138"/>
      <c r="FH19" s="138"/>
      <c r="FI19" s="138"/>
      <c r="FJ19" s="138"/>
      <c r="FK19" s="138"/>
      <c r="FL19" s="138"/>
      <c r="FM19" s="138"/>
      <c r="FN19" s="138"/>
      <c r="FO19" s="138"/>
      <c r="FP19" s="138"/>
      <c r="FQ19" s="138"/>
      <c r="FR19" s="138"/>
      <c r="FS19" s="138"/>
      <c r="FT19" s="138"/>
      <c r="FU19" s="138"/>
      <c r="FV19" s="138"/>
      <c r="FW19" s="138"/>
      <c r="FX19" s="138"/>
      <c r="FY19" s="138"/>
      <c r="FZ19" s="138"/>
      <c r="GA19" s="138"/>
      <c r="GB19" s="138"/>
      <c r="GC19" s="138"/>
      <c r="GD19" s="138"/>
      <c r="GE19" s="138"/>
      <c r="GF19" s="138"/>
      <c r="GG19" s="138"/>
      <c r="GH19" s="138"/>
      <c r="GI19" s="138"/>
      <c r="GJ19" s="138"/>
      <c r="GK19" s="138"/>
      <c r="GL19" s="138"/>
      <c r="GM19" s="138"/>
      <c r="GN19" s="138"/>
      <c r="GO19" s="138"/>
      <c r="GP19" s="138"/>
      <c r="GQ19" s="138"/>
      <c r="GR19" s="138"/>
      <c r="GS19" s="138"/>
      <c r="GT19" s="138"/>
      <c r="GU19" s="138"/>
      <c r="GV19" s="138"/>
      <c r="GW19" s="138"/>
      <c r="GX19" s="138"/>
      <c r="GY19" s="138"/>
      <c r="GZ19" s="138"/>
      <c r="HA19" s="138"/>
      <c r="HB19" s="138"/>
      <c r="HC19" s="138"/>
      <c r="HD19" s="138"/>
      <c r="HE19" s="138"/>
      <c r="HF19" s="138"/>
      <c r="HG19" s="138"/>
      <c r="HH19" s="138"/>
      <c r="HI19" s="138"/>
      <c r="HJ19" s="138"/>
      <c r="HK19" s="138"/>
      <c r="HL19" s="138"/>
      <c r="HM19" s="138"/>
      <c r="HN19" s="138"/>
      <c r="HO19" s="138"/>
      <c r="HP19" s="138"/>
      <c r="HQ19" s="138"/>
      <c r="HR19" s="138"/>
      <c r="HS19" s="138"/>
      <c r="HT19" s="138"/>
      <c r="HU19" s="138"/>
      <c r="HV19" s="138"/>
      <c r="HW19" s="138"/>
      <c r="HX19" s="138"/>
      <c r="HY19" s="138"/>
      <c r="HZ19" s="138"/>
      <c r="IA19" s="138"/>
      <c r="IB19" s="138"/>
      <c r="IC19" s="138"/>
      <c r="ID19" s="138"/>
      <c r="IE19" s="138"/>
      <c r="IF19" s="138"/>
      <c r="IG19" s="138"/>
      <c r="IH19" s="138"/>
      <c r="II19" s="138"/>
      <c r="IJ19" s="138"/>
      <c r="IK19" s="138"/>
      <c r="IL19" s="138"/>
      <c r="IM19" s="138"/>
      <c r="IN19" s="138"/>
      <c r="IO19" s="138"/>
      <c r="IP19" s="138"/>
      <c r="IQ19" s="138"/>
      <c r="IR19" s="138"/>
      <c r="IS19" s="138"/>
      <c r="IT19" s="138"/>
      <c r="IU19" s="138"/>
      <c r="IV19" s="138"/>
      <c r="IW19" s="138"/>
      <c r="IX19" s="138"/>
      <c r="IY19" s="138"/>
      <c r="IZ19" s="138"/>
    </row>
    <row r="20" spans="1:260" s="3" customFormat="1" ht="23.25" x14ac:dyDescent="0.35">
      <c r="A20" s="509" t="s">
        <v>272</v>
      </c>
      <c r="B20" s="34" t="s">
        <v>49</v>
      </c>
      <c r="C20" s="519" t="s">
        <v>50</v>
      </c>
      <c r="D20" s="520" t="s">
        <v>51</v>
      </c>
      <c r="E20" s="34" t="s">
        <v>146</v>
      </c>
      <c r="F20" s="34" t="s">
        <v>147</v>
      </c>
      <c r="G20" s="519" t="s">
        <v>50</v>
      </c>
      <c r="H20" s="520" t="s">
        <v>51</v>
      </c>
      <c r="I20" s="34" t="s">
        <v>146</v>
      </c>
      <c r="J20" s="34" t="s">
        <v>147</v>
      </c>
      <c r="K20" s="519" t="s">
        <v>50</v>
      </c>
      <c r="L20" s="520" t="s">
        <v>51</v>
      </c>
      <c r="M20" s="34" t="s">
        <v>146</v>
      </c>
      <c r="N20" s="34" t="s">
        <v>147</v>
      </c>
      <c r="O20" s="521"/>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8"/>
      <c r="BU20" s="138"/>
      <c r="BV20" s="138"/>
      <c r="BW20" s="138"/>
      <c r="BX20" s="138"/>
      <c r="BY20" s="138"/>
      <c r="BZ20" s="138"/>
      <c r="CA20" s="138"/>
      <c r="CB20" s="138"/>
      <c r="CC20" s="138"/>
      <c r="CD20" s="138"/>
      <c r="CE20" s="138"/>
      <c r="CF20" s="138"/>
      <c r="CG20" s="138"/>
      <c r="CH20" s="138"/>
      <c r="CI20" s="138"/>
      <c r="CJ20" s="138"/>
      <c r="CK20" s="138"/>
      <c r="CL20" s="138"/>
      <c r="CM20" s="138"/>
      <c r="CN20" s="138"/>
      <c r="CO20" s="138"/>
      <c r="CP20" s="138"/>
      <c r="CQ20" s="138"/>
      <c r="CR20" s="138"/>
      <c r="CS20" s="138"/>
      <c r="CT20" s="138"/>
      <c r="CU20" s="138"/>
      <c r="CV20" s="138"/>
      <c r="CW20" s="138"/>
      <c r="CX20" s="138"/>
      <c r="CY20" s="138"/>
      <c r="CZ20" s="138"/>
      <c r="DA20" s="138"/>
      <c r="DB20" s="138"/>
      <c r="DC20" s="138"/>
      <c r="DD20" s="138"/>
      <c r="DE20" s="138"/>
      <c r="DF20" s="138"/>
      <c r="DG20" s="138"/>
      <c r="DH20" s="138"/>
      <c r="DI20" s="138"/>
      <c r="DJ20" s="138"/>
      <c r="DK20" s="138"/>
      <c r="DL20" s="138"/>
      <c r="DM20" s="138"/>
      <c r="DN20" s="138"/>
      <c r="DO20" s="138"/>
      <c r="DP20" s="138"/>
      <c r="DQ20" s="138"/>
      <c r="DR20" s="138"/>
      <c r="DS20" s="138"/>
      <c r="DT20" s="138"/>
      <c r="DU20" s="138"/>
      <c r="DV20" s="138"/>
      <c r="DW20" s="138"/>
      <c r="DX20" s="138"/>
      <c r="DY20" s="138"/>
      <c r="DZ20" s="138"/>
      <c r="EA20" s="138"/>
      <c r="EB20" s="138"/>
      <c r="EC20" s="138"/>
      <c r="ED20" s="138"/>
      <c r="EE20" s="138"/>
      <c r="EF20" s="138"/>
      <c r="EG20" s="138"/>
      <c r="EH20" s="138"/>
      <c r="EI20" s="138"/>
      <c r="EJ20" s="138"/>
      <c r="EK20" s="138"/>
      <c r="EL20" s="138"/>
      <c r="EM20" s="138"/>
      <c r="EN20" s="138"/>
      <c r="EO20" s="138"/>
      <c r="EP20" s="138"/>
      <c r="EQ20" s="138"/>
      <c r="ER20" s="138"/>
      <c r="ES20" s="138"/>
      <c r="ET20" s="138"/>
      <c r="EU20" s="138"/>
      <c r="EV20" s="138"/>
      <c r="EW20" s="138"/>
      <c r="EX20" s="138"/>
      <c r="EY20" s="138"/>
      <c r="EZ20" s="138"/>
      <c r="FA20" s="138"/>
      <c r="FB20" s="138"/>
      <c r="FC20" s="138"/>
      <c r="FD20" s="138"/>
      <c r="FE20" s="138"/>
      <c r="FF20" s="138"/>
      <c r="FG20" s="138"/>
      <c r="FH20" s="138"/>
      <c r="FI20" s="138"/>
      <c r="FJ20" s="138"/>
      <c r="FK20" s="138"/>
      <c r="FL20" s="138"/>
      <c r="FM20" s="138"/>
      <c r="FN20" s="138"/>
      <c r="FO20" s="138"/>
      <c r="FP20" s="138"/>
      <c r="FQ20" s="138"/>
      <c r="FR20" s="138"/>
      <c r="FS20" s="138"/>
      <c r="FT20" s="138"/>
      <c r="FU20" s="138"/>
      <c r="FV20" s="138"/>
      <c r="FW20" s="138"/>
      <c r="FX20" s="138"/>
      <c r="FY20" s="138"/>
      <c r="FZ20" s="138"/>
      <c r="GA20" s="138"/>
      <c r="GB20" s="138"/>
      <c r="GC20" s="138"/>
      <c r="GD20" s="138"/>
      <c r="GE20" s="138"/>
      <c r="GF20" s="138"/>
      <c r="GG20" s="138"/>
      <c r="GH20" s="138"/>
      <c r="GI20" s="138"/>
      <c r="GJ20" s="138"/>
      <c r="GK20" s="138"/>
      <c r="GL20" s="138"/>
      <c r="GM20" s="138"/>
      <c r="GN20" s="138"/>
      <c r="GO20" s="138"/>
      <c r="GP20" s="138"/>
      <c r="GQ20" s="138"/>
      <c r="GR20" s="138"/>
      <c r="GS20" s="138"/>
      <c r="GT20" s="138"/>
      <c r="GU20" s="138"/>
      <c r="GV20" s="138"/>
      <c r="GW20" s="138"/>
      <c r="GX20" s="138"/>
      <c r="GY20" s="138"/>
      <c r="GZ20" s="138"/>
      <c r="HA20" s="138"/>
      <c r="HB20" s="138"/>
      <c r="HC20" s="138"/>
      <c r="HD20" s="138"/>
      <c r="HE20" s="138"/>
      <c r="HF20" s="138"/>
      <c r="HG20" s="138"/>
      <c r="HH20" s="138"/>
      <c r="HI20" s="138"/>
      <c r="HJ20" s="138"/>
      <c r="HK20" s="138"/>
      <c r="HL20" s="138"/>
      <c r="HM20" s="138"/>
      <c r="HN20" s="138"/>
      <c r="HO20" s="138"/>
      <c r="HP20" s="138"/>
      <c r="HQ20" s="138"/>
      <c r="HR20" s="138"/>
      <c r="HS20" s="138"/>
      <c r="HT20" s="138"/>
      <c r="HU20" s="138"/>
      <c r="HV20" s="138"/>
      <c r="HW20" s="138"/>
      <c r="HX20" s="138"/>
      <c r="HY20" s="138"/>
      <c r="HZ20" s="138"/>
      <c r="IA20" s="138"/>
      <c r="IB20" s="138"/>
      <c r="IC20" s="138"/>
      <c r="ID20" s="138"/>
      <c r="IE20" s="138"/>
      <c r="IF20" s="138"/>
      <c r="IG20" s="138"/>
      <c r="IH20" s="138"/>
      <c r="II20" s="138"/>
      <c r="IJ20" s="138"/>
      <c r="IK20" s="138"/>
      <c r="IL20" s="138"/>
      <c r="IM20" s="138"/>
      <c r="IN20" s="138"/>
      <c r="IO20" s="138"/>
      <c r="IP20" s="138"/>
      <c r="IQ20" s="138"/>
      <c r="IR20" s="138"/>
      <c r="IS20" s="138"/>
      <c r="IT20" s="138"/>
      <c r="IU20" s="138"/>
      <c r="IV20" s="138"/>
      <c r="IW20" s="138"/>
      <c r="IX20" s="138"/>
      <c r="IY20" s="138"/>
      <c r="IZ20" s="138"/>
    </row>
    <row r="21" spans="1:260" s="3" customFormat="1" ht="23.25" x14ac:dyDescent="0.35">
      <c r="A21" s="748"/>
      <c r="B21" s="751"/>
      <c r="C21" s="746"/>
      <c r="D21" s="746"/>
      <c r="E21" s="746"/>
      <c r="F21" s="527">
        <f>C21*E21</f>
        <v>0</v>
      </c>
      <c r="G21" s="746"/>
      <c r="H21" s="746"/>
      <c r="I21" s="746"/>
      <c r="J21" s="527">
        <f>G21*I21</f>
        <v>0</v>
      </c>
      <c r="K21" s="746"/>
      <c r="L21" s="746"/>
      <c r="M21" s="746"/>
      <c r="N21" s="528">
        <f>K21*M21</f>
        <v>0</v>
      </c>
      <c r="O21" s="521"/>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c r="BA21" s="138"/>
      <c r="BB21" s="138"/>
      <c r="BC21" s="138"/>
      <c r="BD21" s="138"/>
      <c r="BE21" s="138"/>
      <c r="BF21" s="138"/>
      <c r="BG21" s="138"/>
      <c r="BH21" s="138"/>
      <c r="BI21" s="138"/>
      <c r="BJ21" s="138"/>
      <c r="BK21" s="138"/>
      <c r="BL21" s="138"/>
      <c r="BM21" s="138"/>
      <c r="BN21" s="138"/>
      <c r="BO21" s="138"/>
      <c r="BP21" s="138"/>
      <c r="BQ21" s="138"/>
      <c r="BR21" s="138"/>
      <c r="BS21" s="138"/>
      <c r="BT21" s="138"/>
      <c r="BU21" s="138"/>
      <c r="BV21" s="138"/>
      <c r="BW21" s="138"/>
      <c r="BX21" s="138"/>
      <c r="BY21" s="138"/>
      <c r="BZ21" s="138"/>
      <c r="CA21" s="138"/>
      <c r="CB21" s="138"/>
      <c r="CC21" s="138"/>
      <c r="CD21" s="138"/>
      <c r="CE21" s="138"/>
      <c r="CF21" s="138"/>
      <c r="CG21" s="138"/>
      <c r="CH21" s="138"/>
      <c r="CI21" s="138"/>
      <c r="CJ21" s="138"/>
      <c r="CK21" s="138"/>
      <c r="CL21" s="138"/>
      <c r="CM21" s="138"/>
      <c r="CN21" s="138"/>
      <c r="CO21" s="138"/>
      <c r="CP21" s="138"/>
      <c r="CQ21" s="138"/>
      <c r="CR21" s="138"/>
      <c r="CS21" s="138"/>
      <c r="CT21" s="138"/>
      <c r="CU21" s="138"/>
      <c r="CV21" s="138"/>
      <c r="CW21" s="138"/>
      <c r="CX21" s="138"/>
      <c r="CY21" s="138"/>
      <c r="CZ21" s="138"/>
      <c r="DA21" s="138"/>
      <c r="DB21" s="138"/>
      <c r="DC21" s="138"/>
      <c r="DD21" s="138"/>
      <c r="DE21" s="138"/>
      <c r="DF21" s="138"/>
      <c r="DG21" s="138"/>
      <c r="DH21" s="138"/>
      <c r="DI21" s="138"/>
      <c r="DJ21" s="138"/>
      <c r="DK21" s="138"/>
      <c r="DL21" s="138"/>
      <c r="DM21" s="138"/>
      <c r="DN21" s="138"/>
      <c r="DO21" s="138"/>
      <c r="DP21" s="138"/>
      <c r="DQ21" s="138"/>
      <c r="DR21" s="138"/>
      <c r="DS21" s="138"/>
      <c r="DT21" s="138"/>
      <c r="DU21" s="138"/>
      <c r="DV21" s="138"/>
      <c r="DW21" s="138"/>
      <c r="DX21" s="138"/>
      <c r="DY21" s="138"/>
      <c r="DZ21" s="138"/>
      <c r="EA21" s="138"/>
      <c r="EB21" s="138"/>
      <c r="EC21" s="138"/>
      <c r="ED21" s="138"/>
      <c r="EE21" s="138"/>
      <c r="EF21" s="138"/>
      <c r="EG21" s="138"/>
      <c r="EH21" s="138"/>
      <c r="EI21" s="138"/>
      <c r="EJ21" s="138"/>
      <c r="EK21" s="138"/>
      <c r="EL21" s="138"/>
      <c r="EM21" s="138"/>
      <c r="EN21" s="138"/>
      <c r="EO21" s="138"/>
      <c r="EP21" s="138"/>
      <c r="EQ21" s="138"/>
      <c r="ER21" s="138"/>
      <c r="ES21" s="138"/>
      <c r="ET21" s="138"/>
      <c r="EU21" s="138"/>
      <c r="EV21" s="138"/>
      <c r="EW21" s="138"/>
      <c r="EX21" s="138"/>
      <c r="EY21" s="138"/>
      <c r="EZ21" s="138"/>
      <c r="FA21" s="138"/>
      <c r="FB21" s="138"/>
      <c r="FC21" s="138"/>
      <c r="FD21" s="138"/>
      <c r="FE21" s="138"/>
      <c r="FF21" s="138"/>
      <c r="FG21" s="138"/>
      <c r="FH21" s="138"/>
      <c r="FI21" s="138"/>
      <c r="FJ21" s="138"/>
      <c r="FK21" s="138"/>
      <c r="FL21" s="138"/>
      <c r="FM21" s="138"/>
      <c r="FN21" s="138"/>
      <c r="FO21" s="138"/>
      <c r="FP21" s="138"/>
      <c r="FQ21" s="138"/>
      <c r="FR21" s="138"/>
      <c r="FS21" s="138"/>
      <c r="FT21" s="138"/>
      <c r="FU21" s="138"/>
      <c r="FV21" s="138"/>
      <c r="FW21" s="138"/>
      <c r="FX21" s="138"/>
      <c r="FY21" s="138"/>
      <c r="FZ21" s="138"/>
      <c r="GA21" s="138"/>
      <c r="GB21" s="138"/>
      <c r="GC21" s="138"/>
      <c r="GD21" s="138"/>
      <c r="GE21" s="138"/>
      <c r="GF21" s="138"/>
      <c r="GG21" s="138"/>
      <c r="GH21" s="138"/>
      <c r="GI21" s="138"/>
      <c r="GJ21" s="138"/>
      <c r="GK21" s="138"/>
      <c r="GL21" s="138"/>
      <c r="GM21" s="138"/>
      <c r="GN21" s="138"/>
      <c r="GO21" s="138"/>
      <c r="GP21" s="138"/>
      <c r="GQ21" s="138"/>
      <c r="GR21" s="138"/>
      <c r="GS21" s="138"/>
      <c r="GT21" s="138"/>
      <c r="GU21" s="138"/>
      <c r="GV21" s="138"/>
      <c r="GW21" s="138"/>
      <c r="GX21" s="138"/>
      <c r="GY21" s="138"/>
      <c r="GZ21" s="138"/>
      <c r="HA21" s="138"/>
      <c r="HB21" s="138"/>
      <c r="HC21" s="138"/>
      <c r="HD21" s="138"/>
      <c r="HE21" s="138"/>
      <c r="HF21" s="138"/>
      <c r="HG21" s="138"/>
      <c r="HH21" s="138"/>
      <c r="HI21" s="138"/>
      <c r="HJ21" s="138"/>
      <c r="HK21" s="138"/>
      <c r="HL21" s="138"/>
      <c r="HM21" s="138"/>
      <c r="HN21" s="138"/>
      <c r="HO21" s="138"/>
      <c r="HP21" s="138"/>
      <c r="HQ21" s="138"/>
      <c r="HR21" s="138"/>
      <c r="HS21" s="138"/>
      <c r="HT21" s="138"/>
      <c r="HU21" s="138"/>
      <c r="HV21" s="138"/>
      <c r="HW21" s="138"/>
      <c r="HX21" s="138"/>
      <c r="HY21" s="138"/>
      <c r="HZ21" s="138"/>
      <c r="IA21" s="138"/>
      <c r="IB21" s="138"/>
      <c r="IC21" s="138"/>
      <c r="ID21" s="138"/>
      <c r="IE21" s="138"/>
      <c r="IF21" s="138"/>
      <c r="IG21" s="138"/>
      <c r="IH21" s="138"/>
      <c r="II21" s="138"/>
      <c r="IJ21" s="138"/>
      <c r="IK21" s="138"/>
      <c r="IL21" s="138"/>
      <c r="IM21" s="138"/>
      <c r="IN21" s="138"/>
      <c r="IO21" s="138"/>
      <c r="IP21" s="138"/>
      <c r="IQ21" s="138"/>
      <c r="IR21" s="138"/>
      <c r="IS21" s="138"/>
      <c r="IT21" s="138"/>
      <c r="IU21" s="138"/>
      <c r="IV21" s="138"/>
      <c r="IW21" s="138"/>
      <c r="IX21" s="138"/>
      <c r="IY21" s="138"/>
      <c r="IZ21" s="138"/>
    </row>
    <row r="22" spans="1:260" s="3" customFormat="1" ht="23.25" x14ac:dyDescent="0.35">
      <c r="A22" s="748"/>
      <c r="B22" s="751"/>
      <c r="C22" s="746"/>
      <c r="D22" s="746"/>
      <c r="E22" s="746"/>
      <c r="F22" s="527">
        <f t="shared" ref="F22:F24" si="4">C22*E22</f>
        <v>0</v>
      </c>
      <c r="G22" s="746"/>
      <c r="H22" s="746"/>
      <c r="I22" s="746"/>
      <c r="J22" s="527">
        <f t="shared" ref="J22:J24" si="5">G22*I22</f>
        <v>0</v>
      </c>
      <c r="K22" s="746"/>
      <c r="L22" s="746"/>
      <c r="M22" s="746"/>
      <c r="N22" s="528">
        <f t="shared" ref="N22:N24" si="6">K22*M22</f>
        <v>0</v>
      </c>
      <c r="O22" s="521"/>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c r="BA22" s="138"/>
      <c r="BB22" s="138"/>
      <c r="BC22" s="138"/>
      <c r="BD22" s="138"/>
      <c r="BE22" s="138"/>
      <c r="BF22" s="138"/>
      <c r="BG22" s="138"/>
      <c r="BH22" s="138"/>
      <c r="BI22" s="138"/>
      <c r="BJ22" s="138"/>
      <c r="BK22" s="138"/>
      <c r="BL22" s="138"/>
      <c r="BM22" s="138"/>
      <c r="BN22" s="138"/>
      <c r="BO22" s="138"/>
      <c r="BP22" s="138"/>
      <c r="BQ22" s="138"/>
      <c r="BR22" s="138"/>
      <c r="BS22" s="138"/>
      <c r="BT22" s="138"/>
      <c r="BU22" s="138"/>
      <c r="BV22" s="138"/>
      <c r="BW22" s="138"/>
      <c r="BX22" s="138"/>
      <c r="BY22" s="138"/>
      <c r="BZ22" s="138"/>
      <c r="CA22" s="138"/>
      <c r="CB22" s="138"/>
      <c r="CC22" s="138"/>
      <c r="CD22" s="138"/>
      <c r="CE22" s="138"/>
      <c r="CF22" s="138"/>
      <c r="CG22" s="138"/>
      <c r="CH22" s="138"/>
      <c r="CI22" s="138"/>
      <c r="CJ22" s="138"/>
      <c r="CK22" s="138"/>
      <c r="CL22" s="138"/>
      <c r="CM22" s="138"/>
      <c r="CN22" s="138"/>
      <c r="CO22" s="138"/>
      <c r="CP22" s="138"/>
      <c r="CQ22" s="138"/>
      <c r="CR22" s="138"/>
      <c r="CS22" s="138"/>
      <c r="CT22" s="138"/>
      <c r="CU22" s="138"/>
      <c r="CV22" s="138"/>
      <c r="CW22" s="138"/>
      <c r="CX22" s="138"/>
      <c r="CY22" s="138"/>
      <c r="CZ22" s="138"/>
      <c r="DA22" s="138"/>
      <c r="DB22" s="138"/>
      <c r="DC22" s="138"/>
      <c r="DD22" s="138"/>
      <c r="DE22" s="138"/>
      <c r="DF22" s="138"/>
      <c r="DG22" s="138"/>
      <c r="DH22" s="138"/>
      <c r="DI22" s="138"/>
      <c r="DJ22" s="138"/>
      <c r="DK22" s="138"/>
      <c r="DL22" s="138"/>
      <c r="DM22" s="138"/>
      <c r="DN22" s="138"/>
      <c r="DO22" s="138"/>
      <c r="DP22" s="138"/>
      <c r="DQ22" s="138"/>
      <c r="DR22" s="138"/>
      <c r="DS22" s="138"/>
      <c r="DT22" s="138"/>
      <c r="DU22" s="138"/>
      <c r="DV22" s="138"/>
      <c r="DW22" s="138"/>
      <c r="DX22" s="138"/>
      <c r="DY22" s="138"/>
      <c r="DZ22" s="138"/>
      <c r="EA22" s="138"/>
      <c r="EB22" s="138"/>
      <c r="EC22" s="138"/>
      <c r="ED22" s="138"/>
      <c r="EE22" s="138"/>
      <c r="EF22" s="138"/>
      <c r="EG22" s="138"/>
      <c r="EH22" s="138"/>
      <c r="EI22" s="138"/>
      <c r="EJ22" s="138"/>
      <c r="EK22" s="138"/>
      <c r="EL22" s="138"/>
      <c r="EM22" s="138"/>
      <c r="EN22" s="138"/>
      <c r="EO22" s="138"/>
      <c r="EP22" s="138"/>
      <c r="EQ22" s="138"/>
      <c r="ER22" s="138"/>
      <c r="ES22" s="138"/>
      <c r="ET22" s="138"/>
      <c r="EU22" s="138"/>
      <c r="EV22" s="138"/>
      <c r="EW22" s="138"/>
      <c r="EX22" s="138"/>
      <c r="EY22" s="138"/>
      <c r="EZ22" s="138"/>
      <c r="FA22" s="138"/>
      <c r="FB22" s="138"/>
      <c r="FC22" s="138"/>
      <c r="FD22" s="138"/>
      <c r="FE22" s="138"/>
      <c r="FF22" s="138"/>
      <c r="FG22" s="138"/>
      <c r="FH22" s="138"/>
      <c r="FI22" s="138"/>
      <c r="FJ22" s="138"/>
      <c r="FK22" s="138"/>
      <c r="FL22" s="138"/>
      <c r="FM22" s="138"/>
      <c r="FN22" s="138"/>
      <c r="FO22" s="138"/>
      <c r="FP22" s="138"/>
      <c r="FQ22" s="138"/>
      <c r="FR22" s="138"/>
      <c r="FS22" s="138"/>
      <c r="FT22" s="138"/>
      <c r="FU22" s="138"/>
      <c r="FV22" s="138"/>
      <c r="FW22" s="138"/>
      <c r="FX22" s="138"/>
      <c r="FY22" s="138"/>
      <c r="FZ22" s="138"/>
      <c r="GA22" s="138"/>
      <c r="GB22" s="138"/>
      <c r="GC22" s="138"/>
      <c r="GD22" s="138"/>
      <c r="GE22" s="138"/>
      <c r="GF22" s="138"/>
      <c r="GG22" s="138"/>
      <c r="GH22" s="138"/>
      <c r="GI22" s="138"/>
      <c r="GJ22" s="138"/>
      <c r="GK22" s="138"/>
      <c r="GL22" s="138"/>
      <c r="GM22" s="138"/>
      <c r="GN22" s="138"/>
      <c r="GO22" s="138"/>
      <c r="GP22" s="138"/>
      <c r="GQ22" s="138"/>
      <c r="GR22" s="138"/>
      <c r="GS22" s="138"/>
      <c r="GT22" s="138"/>
      <c r="GU22" s="138"/>
      <c r="GV22" s="138"/>
      <c r="GW22" s="138"/>
      <c r="GX22" s="138"/>
      <c r="GY22" s="138"/>
      <c r="GZ22" s="138"/>
      <c r="HA22" s="138"/>
      <c r="HB22" s="138"/>
      <c r="HC22" s="138"/>
      <c r="HD22" s="138"/>
      <c r="HE22" s="138"/>
      <c r="HF22" s="138"/>
      <c r="HG22" s="138"/>
      <c r="HH22" s="138"/>
      <c r="HI22" s="138"/>
      <c r="HJ22" s="138"/>
      <c r="HK22" s="138"/>
      <c r="HL22" s="138"/>
      <c r="HM22" s="138"/>
      <c r="HN22" s="138"/>
      <c r="HO22" s="138"/>
      <c r="HP22" s="138"/>
      <c r="HQ22" s="138"/>
      <c r="HR22" s="138"/>
      <c r="HS22" s="138"/>
      <c r="HT22" s="138"/>
      <c r="HU22" s="138"/>
      <c r="HV22" s="138"/>
      <c r="HW22" s="138"/>
      <c r="HX22" s="138"/>
      <c r="HY22" s="138"/>
      <c r="HZ22" s="138"/>
      <c r="IA22" s="138"/>
      <c r="IB22" s="138"/>
      <c r="IC22" s="138"/>
      <c r="ID22" s="138"/>
      <c r="IE22" s="138"/>
      <c r="IF22" s="138"/>
      <c r="IG22" s="138"/>
      <c r="IH22" s="138"/>
      <c r="II22" s="138"/>
      <c r="IJ22" s="138"/>
      <c r="IK22" s="138"/>
      <c r="IL22" s="138"/>
      <c r="IM22" s="138"/>
      <c r="IN22" s="138"/>
      <c r="IO22" s="138"/>
      <c r="IP22" s="138"/>
      <c r="IQ22" s="138"/>
      <c r="IR22" s="138"/>
      <c r="IS22" s="138"/>
      <c r="IT22" s="138"/>
      <c r="IU22" s="138"/>
      <c r="IV22" s="138"/>
      <c r="IW22" s="138"/>
      <c r="IX22" s="138"/>
      <c r="IY22" s="138"/>
      <c r="IZ22" s="138"/>
    </row>
    <row r="23" spans="1:260" s="3" customFormat="1" ht="23.25" x14ac:dyDescent="0.35">
      <c r="A23" s="748"/>
      <c r="B23" s="751"/>
      <c r="C23" s="746"/>
      <c r="D23" s="746"/>
      <c r="E23" s="746"/>
      <c r="F23" s="527">
        <f t="shared" si="4"/>
        <v>0</v>
      </c>
      <c r="G23" s="746"/>
      <c r="H23" s="746"/>
      <c r="I23" s="746"/>
      <c r="J23" s="527">
        <f t="shared" si="5"/>
        <v>0</v>
      </c>
      <c r="K23" s="746"/>
      <c r="L23" s="746"/>
      <c r="M23" s="746"/>
      <c r="N23" s="528">
        <f t="shared" si="6"/>
        <v>0</v>
      </c>
      <c r="O23" s="521"/>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138"/>
      <c r="BP23" s="138"/>
      <c r="BQ23" s="138"/>
      <c r="BR23" s="138"/>
      <c r="BS23" s="138"/>
      <c r="BT23" s="138"/>
      <c r="BU23" s="138"/>
      <c r="BV23" s="138"/>
      <c r="BW23" s="138"/>
      <c r="BX23" s="138"/>
      <c r="BY23" s="138"/>
      <c r="BZ23" s="138"/>
      <c r="CA23" s="138"/>
      <c r="CB23" s="138"/>
      <c r="CC23" s="138"/>
      <c r="CD23" s="138"/>
      <c r="CE23" s="138"/>
      <c r="CF23" s="138"/>
      <c r="CG23" s="138"/>
      <c r="CH23" s="138"/>
      <c r="CI23" s="138"/>
      <c r="CJ23" s="138"/>
      <c r="CK23" s="138"/>
      <c r="CL23" s="138"/>
      <c r="CM23" s="138"/>
      <c r="CN23" s="138"/>
      <c r="CO23" s="138"/>
      <c r="CP23" s="138"/>
      <c r="CQ23" s="138"/>
      <c r="CR23" s="138"/>
      <c r="CS23" s="138"/>
      <c r="CT23" s="138"/>
      <c r="CU23" s="138"/>
      <c r="CV23" s="138"/>
      <c r="CW23" s="138"/>
      <c r="CX23" s="138"/>
      <c r="CY23" s="138"/>
      <c r="CZ23" s="138"/>
      <c r="DA23" s="138"/>
      <c r="DB23" s="138"/>
      <c r="DC23" s="138"/>
      <c r="DD23" s="138"/>
      <c r="DE23" s="138"/>
      <c r="DF23" s="138"/>
      <c r="DG23" s="138"/>
      <c r="DH23" s="138"/>
      <c r="DI23" s="138"/>
      <c r="DJ23" s="138"/>
      <c r="DK23" s="138"/>
      <c r="DL23" s="138"/>
      <c r="DM23" s="138"/>
      <c r="DN23" s="138"/>
      <c r="DO23" s="138"/>
      <c r="DP23" s="138"/>
      <c r="DQ23" s="138"/>
      <c r="DR23" s="138"/>
      <c r="DS23" s="138"/>
      <c r="DT23" s="138"/>
      <c r="DU23" s="138"/>
      <c r="DV23" s="138"/>
      <c r="DW23" s="138"/>
      <c r="DX23" s="138"/>
      <c r="DY23" s="138"/>
      <c r="DZ23" s="138"/>
      <c r="EA23" s="138"/>
      <c r="EB23" s="138"/>
      <c r="EC23" s="138"/>
      <c r="ED23" s="138"/>
      <c r="EE23" s="138"/>
      <c r="EF23" s="138"/>
      <c r="EG23" s="138"/>
      <c r="EH23" s="138"/>
      <c r="EI23" s="138"/>
      <c r="EJ23" s="138"/>
      <c r="EK23" s="138"/>
      <c r="EL23" s="138"/>
      <c r="EM23" s="138"/>
      <c r="EN23" s="138"/>
      <c r="EO23" s="138"/>
      <c r="EP23" s="138"/>
      <c r="EQ23" s="138"/>
      <c r="ER23" s="138"/>
      <c r="ES23" s="138"/>
      <c r="ET23" s="138"/>
      <c r="EU23" s="138"/>
      <c r="EV23" s="138"/>
      <c r="EW23" s="138"/>
      <c r="EX23" s="138"/>
      <c r="EY23" s="138"/>
      <c r="EZ23" s="138"/>
      <c r="FA23" s="138"/>
      <c r="FB23" s="138"/>
      <c r="FC23" s="138"/>
      <c r="FD23" s="138"/>
      <c r="FE23" s="138"/>
      <c r="FF23" s="138"/>
      <c r="FG23" s="138"/>
      <c r="FH23" s="138"/>
      <c r="FI23" s="138"/>
      <c r="FJ23" s="138"/>
      <c r="FK23" s="138"/>
      <c r="FL23" s="138"/>
      <c r="FM23" s="138"/>
      <c r="FN23" s="138"/>
      <c r="FO23" s="138"/>
      <c r="FP23" s="138"/>
      <c r="FQ23" s="138"/>
      <c r="FR23" s="138"/>
      <c r="FS23" s="138"/>
      <c r="FT23" s="138"/>
      <c r="FU23" s="138"/>
      <c r="FV23" s="138"/>
      <c r="FW23" s="138"/>
      <c r="FX23" s="138"/>
      <c r="FY23" s="138"/>
      <c r="FZ23" s="138"/>
      <c r="GA23" s="138"/>
      <c r="GB23" s="138"/>
      <c r="GC23" s="138"/>
      <c r="GD23" s="138"/>
      <c r="GE23" s="138"/>
      <c r="GF23" s="138"/>
      <c r="GG23" s="138"/>
      <c r="GH23" s="138"/>
      <c r="GI23" s="138"/>
      <c r="GJ23" s="138"/>
      <c r="GK23" s="138"/>
      <c r="GL23" s="138"/>
      <c r="GM23" s="138"/>
      <c r="GN23" s="138"/>
      <c r="GO23" s="138"/>
      <c r="GP23" s="138"/>
      <c r="GQ23" s="138"/>
      <c r="GR23" s="138"/>
      <c r="GS23" s="138"/>
      <c r="GT23" s="138"/>
      <c r="GU23" s="138"/>
      <c r="GV23" s="138"/>
      <c r="GW23" s="138"/>
      <c r="GX23" s="138"/>
      <c r="GY23" s="138"/>
      <c r="GZ23" s="138"/>
      <c r="HA23" s="138"/>
      <c r="HB23" s="138"/>
      <c r="HC23" s="138"/>
      <c r="HD23" s="138"/>
      <c r="HE23" s="138"/>
      <c r="HF23" s="138"/>
      <c r="HG23" s="138"/>
      <c r="HH23" s="138"/>
      <c r="HI23" s="138"/>
      <c r="HJ23" s="138"/>
      <c r="HK23" s="138"/>
      <c r="HL23" s="138"/>
      <c r="HM23" s="138"/>
      <c r="HN23" s="138"/>
      <c r="HO23" s="138"/>
      <c r="HP23" s="138"/>
      <c r="HQ23" s="138"/>
      <c r="HR23" s="138"/>
      <c r="HS23" s="138"/>
      <c r="HT23" s="138"/>
      <c r="HU23" s="138"/>
      <c r="HV23" s="138"/>
      <c r="HW23" s="138"/>
      <c r="HX23" s="138"/>
      <c r="HY23" s="138"/>
      <c r="HZ23" s="138"/>
      <c r="IA23" s="138"/>
      <c r="IB23" s="138"/>
      <c r="IC23" s="138"/>
      <c r="ID23" s="138"/>
      <c r="IE23" s="138"/>
      <c r="IF23" s="138"/>
      <c r="IG23" s="138"/>
      <c r="IH23" s="138"/>
      <c r="II23" s="138"/>
      <c r="IJ23" s="138"/>
      <c r="IK23" s="138"/>
      <c r="IL23" s="138"/>
      <c r="IM23" s="138"/>
      <c r="IN23" s="138"/>
      <c r="IO23" s="138"/>
      <c r="IP23" s="138"/>
      <c r="IQ23" s="138"/>
      <c r="IR23" s="138"/>
      <c r="IS23" s="138"/>
      <c r="IT23" s="138"/>
      <c r="IU23" s="138"/>
      <c r="IV23" s="138"/>
      <c r="IW23" s="138"/>
      <c r="IX23" s="138"/>
      <c r="IY23" s="138"/>
      <c r="IZ23" s="138"/>
    </row>
    <row r="24" spans="1:260" s="3" customFormat="1" ht="23.25" x14ac:dyDescent="0.35">
      <c r="A24" s="748"/>
      <c r="B24" s="751"/>
      <c r="C24" s="746"/>
      <c r="D24" s="746"/>
      <c r="E24" s="746"/>
      <c r="F24" s="527">
        <f t="shared" si="4"/>
        <v>0</v>
      </c>
      <c r="G24" s="746"/>
      <c r="H24" s="746"/>
      <c r="I24" s="746"/>
      <c r="J24" s="527">
        <f t="shared" si="5"/>
        <v>0</v>
      </c>
      <c r="K24" s="746"/>
      <c r="L24" s="746"/>
      <c r="M24" s="746"/>
      <c r="N24" s="528">
        <f t="shared" si="6"/>
        <v>0</v>
      </c>
      <c r="O24" s="521"/>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c r="BA24" s="138"/>
      <c r="BB24" s="138"/>
      <c r="BC24" s="138"/>
      <c r="BD24" s="138"/>
      <c r="BE24" s="138"/>
      <c r="BF24" s="138"/>
      <c r="BG24" s="138"/>
      <c r="BH24" s="138"/>
      <c r="BI24" s="138"/>
      <c r="BJ24" s="138"/>
      <c r="BK24" s="138"/>
      <c r="BL24" s="138"/>
      <c r="BM24" s="138"/>
      <c r="BN24" s="138"/>
      <c r="BO24" s="138"/>
      <c r="BP24" s="138"/>
      <c r="BQ24" s="138"/>
      <c r="BR24" s="138"/>
      <c r="BS24" s="138"/>
      <c r="BT24" s="138"/>
      <c r="BU24" s="138"/>
      <c r="BV24" s="138"/>
      <c r="BW24" s="138"/>
      <c r="BX24" s="138"/>
      <c r="BY24" s="138"/>
      <c r="BZ24" s="138"/>
      <c r="CA24" s="138"/>
      <c r="CB24" s="138"/>
      <c r="CC24" s="138"/>
      <c r="CD24" s="138"/>
      <c r="CE24" s="138"/>
      <c r="CF24" s="138"/>
      <c r="CG24" s="138"/>
      <c r="CH24" s="138"/>
      <c r="CI24" s="138"/>
      <c r="CJ24" s="138"/>
      <c r="CK24" s="138"/>
      <c r="CL24" s="138"/>
      <c r="CM24" s="138"/>
      <c r="CN24" s="138"/>
      <c r="CO24" s="138"/>
      <c r="CP24" s="138"/>
      <c r="CQ24" s="138"/>
      <c r="CR24" s="138"/>
      <c r="CS24" s="138"/>
      <c r="CT24" s="138"/>
      <c r="CU24" s="138"/>
      <c r="CV24" s="138"/>
      <c r="CW24" s="138"/>
      <c r="CX24" s="138"/>
      <c r="CY24" s="138"/>
      <c r="CZ24" s="138"/>
      <c r="DA24" s="138"/>
      <c r="DB24" s="138"/>
      <c r="DC24" s="138"/>
      <c r="DD24" s="138"/>
      <c r="DE24" s="138"/>
      <c r="DF24" s="138"/>
      <c r="DG24" s="138"/>
      <c r="DH24" s="138"/>
      <c r="DI24" s="138"/>
      <c r="DJ24" s="138"/>
      <c r="DK24" s="138"/>
      <c r="DL24" s="138"/>
      <c r="DM24" s="138"/>
      <c r="DN24" s="138"/>
      <c r="DO24" s="138"/>
      <c r="DP24" s="138"/>
      <c r="DQ24" s="138"/>
      <c r="DR24" s="138"/>
      <c r="DS24" s="138"/>
      <c r="DT24" s="138"/>
      <c r="DU24" s="138"/>
      <c r="DV24" s="138"/>
      <c r="DW24" s="138"/>
      <c r="DX24" s="138"/>
      <c r="DY24" s="138"/>
      <c r="DZ24" s="138"/>
      <c r="EA24" s="138"/>
      <c r="EB24" s="138"/>
      <c r="EC24" s="138"/>
      <c r="ED24" s="138"/>
      <c r="EE24" s="138"/>
      <c r="EF24" s="138"/>
      <c r="EG24" s="138"/>
      <c r="EH24" s="138"/>
      <c r="EI24" s="138"/>
      <c r="EJ24" s="138"/>
      <c r="EK24" s="138"/>
      <c r="EL24" s="138"/>
      <c r="EM24" s="138"/>
      <c r="EN24" s="138"/>
      <c r="EO24" s="138"/>
      <c r="EP24" s="138"/>
      <c r="EQ24" s="138"/>
      <c r="ER24" s="138"/>
      <c r="ES24" s="138"/>
      <c r="ET24" s="138"/>
      <c r="EU24" s="138"/>
      <c r="EV24" s="138"/>
      <c r="EW24" s="138"/>
      <c r="EX24" s="138"/>
      <c r="EY24" s="138"/>
      <c r="EZ24" s="138"/>
      <c r="FA24" s="138"/>
      <c r="FB24" s="138"/>
      <c r="FC24" s="138"/>
      <c r="FD24" s="138"/>
      <c r="FE24" s="138"/>
      <c r="FF24" s="138"/>
      <c r="FG24" s="138"/>
      <c r="FH24" s="138"/>
      <c r="FI24" s="138"/>
      <c r="FJ24" s="138"/>
      <c r="FK24" s="138"/>
      <c r="FL24" s="138"/>
      <c r="FM24" s="138"/>
      <c r="FN24" s="138"/>
      <c r="FO24" s="138"/>
      <c r="FP24" s="138"/>
      <c r="FQ24" s="138"/>
      <c r="FR24" s="138"/>
      <c r="FS24" s="138"/>
      <c r="FT24" s="138"/>
      <c r="FU24" s="138"/>
      <c r="FV24" s="138"/>
      <c r="FW24" s="138"/>
      <c r="FX24" s="138"/>
      <c r="FY24" s="138"/>
      <c r="FZ24" s="138"/>
      <c r="GA24" s="138"/>
      <c r="GB24" s="138"/>
      <c r="GC24" s="138"/>
      <c r="GD24" s="138"/>
      <c r="GE24" s="138"/>
      <c r="GF24" s="138"/>
      <c r="GG24" s="138"/>
      <c r="GH24" s="138"/>
      <c r="GI24" s="138"/>
      <c r="GJ24" s="138"/>
      <c r="GK24" s="138"/>
      <c r="GL24" s="138"/>
      <c r="GM24" s="138"/>
      <c r="GN24" s="138"/>
      <c r="GO24" s="138"/>
      <c r="GP24" s="138"/>
      <c r="GQ24" s="138"/>
      <c r="GR24" s="138"/>
      <c r="GS24" s="138"/>
      <c r="GT24" s="138"/>
      <c r="GU24" s="138"/>
      <c r="GV24" s="138"/>
      <c r="GW24" s="138"/>
      <c r="GX24" s="138"/>
      <c r="GY24" s="138"/>
      <c r="GZ24" s="138"/>
      <c r="HA24" s="138"/>
      <c r="HB24" s="138"/>
      <c r="HC24" s="138"/>
      <c r="HD24" s="138"/>
      <c r="HE24" s="138"/>
      <c r="HF24" s="138"/>
      <c r="HG24" s="138"/>
      <c r="HH24" s="138"/>
      <c r="HI24" s="138"/>
      <c r="HJ24" s="138"/>
      <c r="HK24" s="138"/>
      <c r="HL24" s="138"/>
      <c r="HM24" s="138"/>
      <c r="HN24" s="138"/>
      <c r="HO24" s="138"/>
      <c r="HP24" s="138"/>
      <c r="HQ24" s="138"/>
      <c r="HR24" s="138"/>
      <c r="HS24" s="138"/>
      <c r="HT24" s="138"/>
      <c r="HU24" s="138"/>
      <c r="HV24" s="138"/>
      <c r="HW24" s="138"/>
      <c r="HX24" s="138"/>
      <c r="HY24" s="138"/>
      <c r="HZ24" s="138"/>
      <c r="IA24" s="138"/>
      <c r="IB24" s="138"/>
      <c r="IC24" s="138"/>
      <c r="ID24" s="138"/>
      <c r="IE24" s="138"/>
      <c r="IF24" s="138"/>
      <c r="IG24" s="138"/>
      <c r="IH24" s="138"/>
      <c r="II24" s="138"/>
      <c r="IJ24" s="138"/>
      <c r="IK24" s="138"/>
      <c r="IL24" s="138"/>
      <c r="IM24" s="138"/>
      <c r="IN24" s="138"/>
      <c r="IO24" s="138"/>
      <c r="IP24" s="138"/>
      <c r="IQ24" s="138"/>
      <c r="IR24" s="138"/>
      <c r="IS24" s="138"/>
      <c r="IT24" s="138"/>
      <c r="IU24" s="138"/>
      <c r="IV24" s="138"/>
      <c r="IW24" s="138"/>
      <c r="IX24" s="138"/>
      <c r="IY24" s="138"/>
      <c r="IZ24" s="138"/>
    </row>
    <row r="25" spans="1:260" s="3" customFormat="1" ht="23.25" x14ac:dyDescent="0.35">
      <c r="A25" s="529" t="s">
        <v>125</v>
      </c>
      <c r="B25" s="530"/>
      <c r="C25" s="531">
        <f>SUM(C21:C24)</f>
        <v>0</v>
      </c>
      <c r="D25" s="531">
        <f t="shared" ref="D25" si="7">SUM(D21:D24)</f>
        <v>0</v>
      </c>
      <c r="E25" s="531">
        <f t="shared" ref="E25" si="8">SUM(E21:E24)</f>
        <v>0</v>
      </c>
      <c r="F25" s="532">
        <f t="shared" ref="F25" si="9">SUM(F21:F24)</f>
        <v>0</v>
      </c>
      <c r="G25" s="531">
        <f t="shared" ref="G25" si="10">SUM(G21:G24)</f>
        <v>0</v>
      </c>
      <c r="H25" s="531">
        <f t="shared" ref="H25" si="11">SUM(H21:H24)</f>
        <v>0</v>
      </c>
      <c r="I25" s="531">
        <f t="shared" ref="I25" si="12">SUM(I21:I24)</f>
        <v>0</v>
      </c>
      <c r="J25" s="532">
        <f t="shared" ref="J25" si="13">SUM(J21:J24)</f>
        <v>0</v>
      </c>
      <c r="K25" s="531">
        <f t="shared" ref="K25" si="14">SUM(K21:K24)</f>
        <v>0</v>
      </c>
      <c r="L25" s="531">
        <f t="shared" ref="L25" si="15">SUM(L21:L24)</f>
        <v>0</v>
      </c>
      <c r="M25" s="531">
        <f t="shared" ref="M25" si="16">SUM(M21:M24)</f>
        <v>0</v>
      </c>
      <c r="N25" s="532">
        <f t="shared" ref="N25" si="17">SUM(N21:N24)</f>
        <v>0</v>
      </c>
      <c r="O25" s="521"/>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c r="BA25" s="138"/>
      <c r="BB25" s="138"/>
      <c r="BC25" s="138"/>
      <c r="BD25" s="138"/>
      <c r="BE25" s="138"/>
      <c r="BF25" s="138"/>
      <c r="BG25" s="138"/>
      <c r="BH25" s="138"/>
      <c r="BI25" s="138"/>
      <c r="BJ25" s="138"/>
      <c r="BK25" s="138"/>
      <c r="BL25" s="138"/>
      <c r="BM25" s="138"/>
      <c r="BN25" s="138"/>
      <c r="BO25" s="138"/>
      <c r="BP25" s="138"/>
      <c r="BQ25" s="138"/>
      <c r="BR25" s="138"/>
      <c r="BS25" s="138"/>
      <c r="BT25" s="138"/>
      <c r="BU25" s="138"/>
      <c r="BV25" s="138"/>
      <c r="BW25" s="138"/>
      <c r="BX25" s="138"/>
      <c r="BY25" s="138"/>
      <c r="BZ25" s="138"/>
      <c r="CA25" s="138"/>
      <c r="CB25" s="138"/>
      <c r="CC25" s="138"/>
      <c r="CD25" s="138"/>
      <c r="CE25" s="138"/>
      <c r="CF25" s="138"/>
      <c r="CG25" s="138"/>
      <c r="CH25" s="138"/>
      <c r="CI25" s="138"/>
      <c r="CJ25" s="138"/>
      <c r="CK25" s="138"/>
      <c r="CL25" s="138"/>
      <c r="CM25" s="138"/>
      <c r="CN25" s="138"/>
      <c r="CO25" s="138"/>
      <c r="CP25" s="138"/>
      <c r="CQ25" s="138"/>
      <c r="CR25" s="138"/>
      <c r="CS25" s="138"/>
      <c r="CT25" s="138"/>
      <c r="CU25" s="138"/>
      <c r="CV25" s="138"/>
      <c r="CW25" s="138"/>
      <c r="CX25" s="138"/>
      <c r="CY25" s="138"/>
      <c r="CZ25" s="138"/>
      <c r="DA25" s="138"/>
      <c r="DB25" s="138"/>
      <c r="DC25" s="138"/>
      <c r="DD25" s="138"/>
      <c r="DE25" s="138"/>
      <c r="DF25" s="138"/>
      <c r="DG25" s="138"/>
      <c r="DH25" s="138"/>
      <c r="DI25" s="138"/>
      <c r="DJ25" s="138"/>
      <c r="DK25" s="138"/>
      <c r="DL25" s="138"/>
      <c r="DM25" s="138"/>
      <c r="DN25" s="138"/>
      <c r="DO25" s="138"/>
      <c r="DP25" s="138"/>
      <c r="DQ25" s="138"/>
      <c r="DR25" s="138"/>
      <c r="DS25" s="138"/>
      <c r="DT25" s="138"/>
      <c r="DU25" s="138"/>
      <c r="DV25" s="138"/>
      <c r="DW25" s="138"/>
      <c r="DX25" s="138"/>
      <c r="DY25" s="138"/>
      <c r="DZ25" s="138"/>
      <c r="EA25" s="138"/>
      <c r="EB25" s="138"/>
      <c r="EC25" s="138"/>
      <c r="ED25" s="138"/>
      <c r="EE25" s="138"/>
      <c r="EF25" s="138"/>
      <c r="EG25" s="138"/>
      <c r="EH25" s="138"/>
      <c r="EI25" s="138"/>
      <c r="EJ25" s="138"/>
      <c r="EK25" s="138"/>
      <c r="EL25" s="138"/>
      <c r="EM25" s="138"/>
      <c r="EN25" s="138"/>
      <c r="EO25" s="138"/>
      <c r="EP25" s="138"/>
      <c r="EQ25" s="138"/>
      <c r="ER25" s="138"/>
      <c r="ES25" s="138"/>
      <c r="ET25" s="138"/>
      <c r="EU25" s="138"/>
      <c r="EV25" s="138"/>
      <c r="EW25" s="138"/>
      <c r="EX25" s="138"/>
      <c r="EY25" s="138"/>
      <c r="EZ25" s="138"/>
      <c r="FA25" s="138"/>
      <c r="FB25" s="138"/>
      <c r="FC25" s="138"/>
      <c r="FD25" s="138"/>
      <c r="FE25" s="138"/>
      <c r="FF25" s="138"/>
      <c r="FG25" s="138"/>
      <c r="FH25" s="138"/>
      <c r="FI25" s="138"/>
      <c r="FJ25" s="138"/>
      <c r="FK25" s="138"/>
      <c r="FL25" s="138"/>
      <c r="FM25" s="138"/>
      <c r="FN25" s="138"/>
      <c r="FO25" s="138"/>
      <c r="FP25" s="138"/>
      <c r="FQ25" s="138"/>
      <c r="FR25" s="138"/>
      <c r="FS25" s="138"/>
      <c r="FT25" s="138"/>
      <c r="FU25" s="138"/>
      <c r="FV25" s="138"/>
      <c r="FW25" s="138"/>
      <c r="FX25" s="138"/>
      <c r="FY25" s="138"/>
      <c r="FZ25" s="138"/>
      <c r="GA25" s="138"/>
      <c r="GB25" s="138"/>
      <c r="GC25" s="138"/>
      <c r="GD25" s="138"/>
      <c r="GE25" s="138"/>
      <c r="GF25" s="138"/>
      <c r="GG25" s="138"/>
      <c r="GH25" s="138"/>
      <c r="GI25" s="138"/>
      <c r="GJ25" s="138"/>
      <c r="GK25" s="138"/>
      <c r="GL25" s="138"/>
      <c r="GM25" s="138"/>
      <c r="GN25" s="138"/>
      <c r="GO25" s="138"/>
      <c r="GP25" s="138"/>
      <c r="GQ25" s="138"/>
      <c r="GR25" s="138"/>
      <c r="GS25" s="138"/>
      <c r="GT25" s="138"/>
      <c r="GU25" s="138"/>
      <c r="GV25" s="138"/>
      <c r="GW25" s="138"/>
      <c r="GX25" s="138"/>
      <c r="GY25" s="138"/>
      <c r="GZ25" s="138"/>
      <c r="HA25" s="138"/>
      <c r="HB25" s="138"/>
      <c r="HC25" s="138"/>
      <c r="HD25" s="138"/>
      <c r="HE25" s="138"/>
      <c r="HF25" s="138"/>
      <c r="HG25" s="138"/>
      <c r="HH25" s="138"/>
      <c r="HI25" s="138"/>
      <c r="HJ25" s="138"/>
      <c r="HK25" s="138"/>
      <c r="HL25" s="138"/>
      <c r="HM25" s="138"/>
      <c r="HN25" s="138"/>
      <c r="HO25" s="138"/>
      <c r="HP25" s="138"/>
      <c r="HQ25" s="138"/>
      <c r="HR25" s="138"/>
      <c r="HS25" s="138"/>
      <c r="HT25" s="138"/>
      <c r="HU25" s="138"/>
      <c r="HV25" s="138"/>
      <c r="HW25" s="138"/>
      <c r="HX25" s="138"/>
      <c r="HY25" s="138"/>
      <c r="HZ25" s="138"/>
      <c r="IA25" s="138"/>
      <c r="IB25" s="138"/>
      <c r="IC25" s="138"/>
      <c r="ID25" s="138"/>
      <c r="IE25" s="138"/>
      <c r="IF25" s="138"/>
      <c r="IG25" s="138"/>
      <c r="IH25" s="138"/>
      <c r="II25" s="138"/>
      <c r="IJ25" s="138"/>
      <c r="IK25" s="138"/>
      <c r="IL25" s="138"/>
      <c r="IM25" s="138"/>
      <c r="IN25" s="138"/>
      <c r="IO25" s="138"/>
      <c r="IP25" s="138"/>
      <c r="IQ25" s="138"/>
      <c r="IR25" s="138"/>
      <c r="IS25" s="138"/>
      <c r="IT25" s="138"/>
      <c r="IU25" s="138"/>
      <c r="IV25" s="138"/>
      <c r="IW25" s="138"/>
      <c r="IX25" s="138"/>
      <c r="IY25" s="138"/>
      <c r="IZ25" s="138"/>
    </row>
    <row r="26" spans="1:260" s="3" customFormat="1" ht="23.25" x14ac:dyDescent="0.35">
      <c r="A26" s="509" t="s">
        <v>284</v>
      </c>
      <c r="B26" s="34" t="s">
        <v>49</v>
      </c>
      <c r="C26" s="519" t="s">
        <v>50</v>
      </c>
      <c r="D26" s="520" t="s">
        <v>444</v>
      </c>
      <c r="E26" s="34" t="s">
        <v>146</v>
      </c>
      <c r="F26" s="34" t="s">
        <v>147</v>
      </c>
      <c r="G26" s="519" t="s">
        <v>50</v>
      </c>
      <c r="H26" s="520" t="s">
        <v>444</v>
      </c>
      <c r="I26" s="34" t="s">
        <v>146</v>
      </c>
      <c r="J26" s="34" t="s">
        <v>147</v>
      </c>
      <c r="K26" s="519" t="s">
        <v>50</v>
      </c>
      <c r="L26" s="520" t="s">
        <v>444</v>
      </c>
      <c r="M26" s="34" t="s">
        <v>146</v>
      </c>
      <c r="N26" s="34" t="s">
        <v>147</v>
      </c>
      <c r="O26" s="174"/>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c r="BB26" s="138"/>
      <c r="BC26" s="138"/>
      <c r="BD26" s="138"/>
      <c r="BE26" s="138"/>
      <c r="BF26" s="138"/>
      <c r="BG26" s="138"/>
      <c r="BH26" s="138"/>
      <c r="BI26" s="138"/>
      <c r="BJ26" s="138"/>
      <c r="BK26" s="138"/>
      <c r="BL26" s="138"/>
      <c r="BM26" s="138"/>
      <c r="BN26" s="138"/>
      <c r="BO26" s="138"/>
      <c r="BP26" s="138"/>
      <c r="BQ26" s="138"/>
      <c r="BR26" s="138"/>
      <c r="BS26" s="138"/>
      <c r="BT26" s="138"/>
      <c r="BU26" s="138"/>
      <c r="BV26" s="138"/>
      <c r="BW26" s="138"/>
      <c r="BX26" s="138"/>
      <c r="BY26" s="138"/>
      <c r="BZ26" s="138"/>
      <c r="CA26" s="138"/>
      <c r="CB26" s="138"/>
      <c r="CC26" s="138"/>
      <c r="CD26" s="138"/>
      <c r="CE26" s="138"/>
      <c r="CF26" s="138"/>
      <c r="CG26" s="138"/>
      <c r="CH26" s="138"/>
      <c r="CI26" s="138"/>
      <c r="CJ26" s="138"/>
      <c r="CK26" s="138"/>
      <c r="CL26" s="138"/>
      <c r="CM26" s="138"/>
      <c r="CN26" s="138"/>
      <c r="CO26" s="138"/>
      <c r="CP26" s="138"/>
      <c r="CQ26" s="138"/>
      <c r="CR26" s="138"/>
      <c r="CS26" s="138"/>
      <c r="CT26" s="138"/>
      <c r="CU26" s="138"/>
      <c r="CV26" s="138"/>
      <c r="CW26" s="138"/>
      <c r="CX26" s="138"/>
      <c r="CY26" s="138"/>
      <c r="CZ26" s="138"/>
      <c r="DA26" s="138"/>
      <c r="DB26" s="138"/>
      <c r="DC26" s="138"/>
      <c r="DD26" s="138"/>
      <c r="DE26" s="138"/>
      <c r="DF26" s="138"/>
      <c r="DG26" s="138"/>
      <c r="DH26" s="138"/>
      <c r="DI26" s="138"/>
      <c r="DJ26" s="138"/>
      <c r="DK26" s="138"/>
      <c r="DL26" s="138"/>
      <c r="DM26" s="138"/>
      <c r="DN26" s="138"/>
      <c r="DO26" s="138"/>
      <c r="DP26" s="138"/>
      <c r="DQ26" s="138"/>
      <c r="DR26" s="138"/>
      <c r="DS26" s="138"/>
      <c r="DT26" s="138"/>
      <c r="DU26" s="138"/>
      <c r="DV26" s="138"/>
      <c r="DW26" s="138"/>
      <c r="DX26" s="138"/>
      <c r="DY26" s="138"/>
      <c r="DZ26" s="138"/>
      <c r="EA26" s="138"/>
      <c r="EB26" s="138"/>
      <c r="EC26" s="138"/>
      <c r="ED26" s="138"/>
      <c r="EE26" s="138"/>
      <c r="EF26" s="138"/>
      <c r="EG26" s="138"/>
      <c r="EH26" s="138"/>
      <c r="EI26" s="138"/>
      <c r="EJ26" s="138"/>
      <c r="EK26" s="138"/>
      <c r="EL26" s="138"/>
      <c r="EM26" s="138"/>
      <c r="EN26" s="138"/>
      <c r="EO26" s="138"/>
      <c r="EP26" s="138"/>
      <c r="EQ26" s="138"/>
      <c r="ER26" s="138"/>
      <c r="ES26" s="138"/>
      <c r="ET26" s="138"/>
      <c r="EU26" s="138"/>
      <c r="EV26" s="138"/>
      <c r="EW26" s="138"/>
      <c r="EX26" s="138"/>
      <c r="EY26" s="138"/>
      <c r="EZ26" s="138"/>
      <c r="FA26" s="138"/>
      <c r="FB26" s="138"/>
      <c r="FC26" s="138"/>
      <c r="FD26" s="138"/>
      <c r="FE26" s="138"/>
      <c r="FF26" s="138"/>
      <c r="FG26" s="138"/>
      <c r="FH26" s="138"/>
      <c r="FI26" s="138"/>
      <c r="FJ26" s="138"/>
      <c r="FK26" s="138"/>
      <c r="FL26" s="138"/>
      <c r="FM26" s="138"/>
      <c r="FN26" s="138"/>
      <c r="FO26" s="138"/>
      <c r="FP26" s="138"/>
      <c r="FQ26" s="138"/>
      <c r="FR26" s="138"/>
      <c r="FS26" s="138"/>
      <c r="FT26" s="138"/>
      <c r="FU26" s="138"/>
      <c r="FV26" s="138"/>
      <c r="FW26" s="138"/>
      <c r="FX26" s="138"/>
      <c r="FY26" s="138"/>
      <c r="FZ26" s="138"/>
      <c r="GA26" s="138"/>
      <c r="GB26" s="138"/>
      <c r="GC26" s="138"/>
      <c r="GD26" s="138"/>
      <c r="GE26" s="138"/>
      <c r="GF26" s="138"/>
      <c r="GG26" s="138"/>
      <c r="GH26" s="138"/>
      <c r="GI26" s="138"/>
      <c r="GJ26" s="138"/>
      <c r="GK26" s="138"/>
      <c r="GL26" s="138"/>
      <c r="GM26" s="138"/>
      <c r="GN26" s="138"/>
      <c r="GO26" s="138"/>
      <c r="GP26" s="138"/>
      <c r="GQ26" s="138"/>
      <c r="GR26" s="138"/>
      <c r="GS26" s="138"/>
      <c r="GT26" s="138"/>
      <c r="GU26" s="138"/>
      <c r="GV26" s="138"/>
      <c r="GW26" s="138"/>
      <c r="GX26" s="138"/>
      <c r="GY26" s="138"/>
      <c r="GZ26" s="138"/>
      <c r="HA26" s="138"/>
      <c r="HB26" s="138"/>
      <c r="HC26" s="138"/>
      <c r="HD26" s="138"/>
      <c r="HE26" s="138"/>
      <c r="HF26" s="138"/>
      <c r="HG26" s="138"/>
      <c r="HH26" s="138"/>
      <c r="HI26" s="138"/>
      <c r="HJ26" s="138"/>
      <c r="HK26" s="138"/>
      <c r="HL26" s="138"/>
      <c r="HM26" s="138"/>
      <c r="HN26" s="138"/>
      <c r="HO26" s="138"/>
      <c r="HP26" s="138"/>
      <c r="HQ26" s="138"/>
      <c r="HR26" s="138"/>
      <c r="HS26" s="138"/>
      <c r="HT26" s="138"/>
      <c r="HU26" s="138"/>
      <c r="HV26" s="138"/>
      <c r="HW26" s="138"/>
      <c r="HX26" s="138"/>
      <c r="HY26" s="138"/>
      <c r="HZ26" s="138"/>
      <c r="IA26" s="138"/>
      <c r="IB26" s="138"/>
      <c r="IC26" s="138"/>
      <c r="ID26" s="138"/>
      <c r="IE26" s="138"/>
      <c r="IF26" s="138"/>
      <c r="IG26" s="138"/>
      <c r="IH26" s="138"/>
      <c r="II26" s="138"/>
      <c r="IJ26" s="138"/>
      <c r="IK26" s="138"/>
      <c r="IL26" s="138"/>
      <c r="IM26" s="138"/>
      <c r="IN26" s="138"/>
      <c r="IO26" s="138"/>
      <c r="IP26" s="138"/>
      <c r="IQ26" s="138"/>
      <c r="IR26" s="138"/>
      <c r="IS26" s="138"/>
      <c r="IT26" s="138"/>
      <c r="IU26" s="138"/>
      <c r="IV26" s="138"/>
      <c r="IW26" s="138"/>
      <c r="IX26" s="138"/>
      <c r="IY26" s="138"/>
      <c r="IZ26" s="138"/>
    </row>
    <row r="27" spans="1:260" s="3" customFormat="1" ht="23.25" x14ac:dyDescent="0.35">
      <c r="A27" s="748"/>
      <c r="B27" s="751"/>
      <c r="C27" s="746"/>
      <c r="D27" s="746"/>
      <c r="E27" s="746"/>
      <c r="F27" s="527">
        <f>C27*E27</f>
        <v>0</v>
      </c>
      <c r="G27" s="746"/>
      <c r="H27" s="746"/>
      <c r="I27" s="746"/>
      <c r="J27" s="527">
        <f>G27*I27</f>
        <v>0</v>
      </c>
      <c r="K27" s="746"/>
      <c r="L27" s="746"/>
      <c r="M27" s="746"/>
      <c r="N27" s="528">
        <f>K27*M27</f>
        <v>0</v>
      </c>
      <c r="O27" s="521"/>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c r="BB27" s="138"/>
      <c r="BC27" s="138"/>
      <c r="BD27" s="138"/>
      <c r="BE27" s="138"/>
      <c r="BF27" s="138"/>
      <c r="BG27" s="138"/>
      <c r="BH27" s="138"/>
      <c r="BI27" s="138"/>
      <c r="BJ27" s="138"/>
      <c r="BK27" s="138"/>
      <c r="BL27" s="138"/>
      <c r="BM27" s="138"/>
      <c r="BN27" s="138"/>
      <c r="BO27" s="138"/>
      <c r="BP27" s="138"/>
      <c r="BQ27" s="138"/>
      <c r="BR27" s="138"/>
      <c r="BS27" s="138"/>
      <c r="BT27" s="138"/>
      <c r="BU27" s="138"/>
      <c r="BV27" s="138"/>
      <c r="BW27" s="138"/>
      <c r="BX27" s="138"/>
      <c r="BY27" s="138"/>
      <c r="BZ27" s="138"/>
      <c r="CA27" s="138"/>
      <c r="CB27" s="138"/>
      <c r="CC27" s="138"/>
      <c r="CD27" s="138"/>
      <c r="CE27" s="138"/>
      <c r="CF27" s="138"/>
      <c r="CG27" s="138"/>
      <c r="CH27" s="138"/>
      <c r="CI27" s="138"/>
      <c r="CJ27" s="138"/>
      <c r="CK27" s="138"/>
      <c r="CL27" s="138"/>
      <c r="CM27" s="138"/>
      <c r="CN27" s="138"/>
      <c r="CO27" s="138"/>
      <c r="CP27" s="138"/>
      <c r="CQ27" s="138"/>
      <c r="CR27" s="138"/>
      <c r="CS27" s="138"/>
      <c r="CT27" s="138"/>
      <c r="CU27" s="138"/>
      <c r="CV27" s="138"/>
      <c r="CW27" s="138"/>
      <c r="CX27" s="138"/>
      <c r="CY27" s="138"/>
      <c r="CZ27" s="138"/>
      <c r="DA27" s="138"/>
      <c r="DB27" s="138"/>
      <c r="DC27" s="138"/>
      <c r="DD27" s="138"/>
      <c r="DE27" s="138"/>
      <c r="DF27" s="138"/>
      <c r="DG27" s="138"/>
      <c r="DH27" s="138"/>
      <c r="DI27" s="138"/>
      <c r="DJ27" s="138"/>
      <c r="DK27" s="138"/>
      <c r="DL27" s="138"/>
      <c r="DM27" s="138"/>
      <c r="DN27" s="138"/>
      <c r="DO27" s="138"/>
      <c r="DP27" s="138"/>
      <c r="DQ27" s="138"/>
      <c r="DR27" s="138"/>
      <c r="DS27" s="138"/>
      <c r="DT27" s="138"/>
      <c r="DU27" s="138"/>
      <c r="DV27" s="138"/>
      <c r="DW27" s="138"/>
      <c r="DX27" s="138"/>
      <c r="DY27" s="138"/>
      <c r="DZ27" s="138"/>
      <c r="EA27" s="138"/>
      <c r="EB27" s="138"/>
      <c r="EC27" s="138"/>
      <c r="ED27" s="138"/>
      <c r="EE27" s="138"/>
      <c r="EF27" s="138"/>
      <c r="EG27" s="138"/>
      <c r="EH27" s="138"/>
      <c r="EI27" s="138"/>
      <c r="EJ27" s="138"/>
      <c r="EK27" s="138"/>
      <c r="EL27" s="138"/>
      <c r="EM27" s="138"/>
      <c r="EN27" s="138"/>
      <c r="EO27" s="138"/>
      <c r="EP27" s="138"/>
      <c r="EQ27" s="138"/>
      <c r="ER27" s="138"/>
      <c r="ES27" s="138"/>
      <c r="ET27" s="138"/>
      <c r="EU27" s="138"/>
      <c r="EV27" s="138"/>
      <c r="EW27" s="138"/>
      <c r="EX27" s="138"/>
      <c r="EY27" s="138"/>
      <c r="EZ27" s="138"/>
      <c r="FA27" s="138"/>
      <c r="FB27" s="138"/>
      <c r="FC27" s="138"/>
      <c r="FD27" s="138"/>
      <c r="FE27" s="138"/>
      <c r="FF27" s="138"/>
      <c r="FG27" s="138"/>
      <c r="FH27" s="138"/>
      <c r="FI27" s="138"/>
      <c r="FJ27" s="138"/>
      <c r="FK27" s="138"/>
      <c r="FL27" s="138"/>
      <c r="FM27" s="138"/>
      <c r="FN27" s="138"/>
      <c r="FO27" s="138"/>
      <c r="FP27" s="138"/>
      <c r="FQ27" s="138"/>
      <c r="FR27" s="138"/>
      <c r="FS27" s="138"/>
      <c r="FT27" s="138"/>
      <c r="FU27" s="138"/>
      <c r="FV27" s="138"/>
      <c r="FW27" s="138"/>
      <c r="FX27" s="138"/>
      <c r="FY27" s="138"/>
      <c r="FZ27" s="138"/>
      <c r="GA27" s="138"/>
      <c r="GB27" s="138"/>
      <c r="GC27" s="138"/>
      <c r="GD27" s="138"/>
      <c r="GE27" s="138"/>
      <c r="GF27" s="138"/>
      <c r="GG27" s="138"/>
      <c r="GH27" s="138"/>
      <c r="GI27" s="138"/>
      <c r="GJ27" s="138"/>
      <c r="GK27" s="138"/>
      <c r="GL27" s="138"/>
      <c r="GM27" s="138"/>
      <c r="GN27" s="138"/>
      <c r="GO27" s="138"/>
      <c r="GP27" s="138"/>
      <c r="GQ27" s="138"/>
      <c r="GR27" s="138"/>
      <c r="GS27" s="138"/>
      <c r="GT27" s="138"/>
      <c r="GU27" s="138"/>
      <c r="GV27" s="138"/>
      <c r="GW27" s="138"/>
      <c r="GX27" s="138"/>
      <c r="GY27" s="138"/>
      <c r="GZ27" s="138"/>
      <c r="HA27" s="138"/>
      <c r="HB27" s="138"/>
      <c r="HC27" s="138"/>
      <c r="HD27" s="138"/>
      <c r="HE27" s="138"/>
      <c r="HF27" s="138"/>
      <c r="HG27" s="138"/>
      <c r="HH27" s="138"/>
      <c r="HI27" s="138"/>
      <c r="HJ27" s="138"/>
      <c r="HK27" s="138"/>
      <c r="HL27" s="138"/>
      <c r="HM27" s="138"/>
      <c r="HN27" s="138"/>
      <c r="HO27" s="138"/>
      <c r="HP27" s="138"/>
      <c r="HQ27" s="138"/>
      <c r="HR27" s="138"/>
      <c r="HS27" s="138"/>
      <c r="HT27" s="138"/>
      <c r="HU27" s="138"/>
      <c r="HV27" s="138"/>
      <c r="HW27" s="138"/>
      <c r="HX27" s="138"/>
      <c r="HY27" s="138"/>
      <c r="HZ27" s="138"/>
      <c r="IA27" s="138"/>
      <c r="IB27" s="138"/>
      <c r="IC27" s="138"/>
      <c r="ID27" s="138"/>
      <c r="IE27" s="138"/>
      <c r="IF27" s="138"/>
      <c r="IG27" s="138"/>
      <c r="IH27" s="138"/>
      <c r="II27" s="138"/>
      <c r="IJ27" s="138"/>
      <c r="IK27" s="138"/>
      <c r="IL27" s="138"/>
      <c r="IM27" s="138"/>
      <c r="IN27" s="138"/>
      <c r="IO27" s="138"/>
      <c r="IP27" s="138"/>
      <c r="IQ27" s="138"/>
      <c r="IR27" s="138"/>
      <c r="IS27" s="138"/>
      <c r="IT27" s="138"/>
      <c r="IU27" s="138"/>
      <c r="IV27" s="138"/>
      <c r="IW27" s="138"/>
      <c r="IX27" s="138"/>
      <c r="IY27" s="138"/>
      <c r="IZ27" s="138"/>
    </row>
    <row r="28" spans="1:260" s="3" customFormat="1" ht="23.25" x14ac:dyDescent="0.35">
      <c r="A28" s="748"/>
      <c r="B28" s="751"/>
      <c r="C28" s="746"/>
      <c r="D28" s="746"/>
      <c r="E28" s="746"/>
      <c r="F28" s="527">
        <f t="shared" ref="F28:F30" si="18">C28*E28</f>
        <v>0</v>
      </c>
      <c r="G28" s="746"/>
      <c r="H28" s="746"/>
      <c r="I28" s="746"/>
      <c r="J28" s="527">
        <f t="shared" ref="J28:J30" si="19">G28*I28</f>
        <v>0</v>
      </c>
      <c r="K28" s="746"/>
      <c r="L28" s="746"/>
      <c r="M28" s="746"/>
      <c r="N28" s="528">
        <f t="shared" ref="N28:N30" si="20">K28*M28</f>
        <v>0</v>
      </c>
      <c r="O28" s="521"/>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c r="BI28" s="138"/>
      <c r="BJ28" s="138"/>
      <c r="BK28" s="138"/>
      <c r="BL28" s="138"/>
      <c r="BM28" s="138"/>
      <c r="BN28" s="138"/>
      <c r="BO28" s="138"/>
      <c r="BP28" s="138"/>
      <c r="BQ28" s="138"/>
      <c r="BR28" s="138"/>
      <c r="BS28" s="138"/>
      <c r="BT28" s="138"/>
      <c r="BU28" s="138"/>
      <c r="BV28" s="138"/>
      <c r="BW28" s="138"/>
      <c r="BX28" s="138"/>
      <c r="BY28" s="138"/>
      <c r="BZ28" s="138"/>
      <c r="CA28" s="138"/>
      <c r="CB28" s="138"/>
      <c r="CC28" s="138"/>
      <c r="CD28" s="138"/>
      <c r="CE28" s="138"/>
      <c r="CF28" s="138"/>
      <c r="CG28" s="138"/>
      <c r="CH28" s="138"/>
      <c r="CI28" s="138"/>
      <c r="CJ28" s="138"/>
      <c r="CK28" s="138"/>
      <c r="CL28" s="138"/>
      <c r="CM28" s="138"/>
      <c r="CN28" s="138"/>
      <c r="CO28" s="138"/>
      <c r="CP28" s="138"/>
      <c r="CQ28" s="138"/>
      <c r="CR28" s="138"/>
      <c r="CS28" s="138"/>
      <c r="CT28" s="138"/>
      <c r="CU28" s="138"/>
      <c r="CV28" s="138"/>
      <c r="CW28" s="138"/>
      <c r="CX28" s="138"/>
      <c r="CY28" s="138"/>
      <c r="CZ28" s="138"/>
      <c r="DA28" s="138"/>
      <c r="DB28" s="138"/>
      <c r="DC28" s="138"/>
      <c r="DD28" s="138"/>
      <c r="DE28" s="138"/>
      <c r="DF28" s="138"/>
      <c r="DG28" s="138"/>
      <c r="DH28" s="138"/>
      <c r="DI28" s="138"/>
      <c r="DJ28" s="138"/>
      <c r="DK28" s="138"/>
      <c r="DL28" s="138"/>
      <c r="DM28" s="138"/>
      <c r="DN28" s="138"/>
      <c r="DO28" s="138"/>
      <c r="DP28" s="138"/>
      <c r="DQ28" s="138"/>
      <c r="DR28" s="138"/>
      <c r="DS28" s="138"/>
      <c r="DT28" s="138"/>
      <c r="DU28" s="138"/>
      <c r="DV28" s="138"/>
      <c r="DW28" s="138"/>
      <c r="DX28" s="138"/>
      <c r="DY28" s="138"/>
      <c r="DZ28" s="138"/>
      <c r="EA28" s="138"/>
      <c r="EB28" s="138"/>
      <c r="EC28" s="138"/>
      <c r="ED28" s="138"/>
      <c r="EE28" s="138"/>
      <c r="EF28" s="138"/>
      <c r="EG28" s="138"/>
      <c r="EH28" s="138"/>
      <c r="EI28" s="138"/>
      <c r="EJ28" s="138"/>
      <c r="EK28" s="138"/>
      <c r="EL28" s="138"/>
      <c r="EM28" s="138"/>
      <c r="EN28" s="138"/>
      <c r="EO28" s="138"/>
      <c r="EP28" s="138"/>
      <c r="EQ28" s="138"/>
      <c r="ER28" s="138"/>
      <c r="ES28" s="138"/>
      <c r="ET28" s="138"/>
      <c r="EU28" s="138"/>
      <c r="EV28" s="138"/>
      <c r="EW28" s="138"/>
      <c r="EX28" s="138"/>
      <c r="EY28" s="138"/>
      <c r="EZ28" s="138"/>
      <c r="FA28" s="138"/>
      <c r="FB28" s="138"/>
      <c r="FC28" s="138"/>
      <c r="FD28" s="138"/>
      <c r="FE28" s="138"/>
      <c r="FF28" s="138"/>
      <c r="FG28" s="138"/>
      <c r="FH28" s="138"/>
      <c r="FI28" s="138"/>
      <c r="FJ28" s="138"/>
      <c r="FK28" s="138"/>
      <c r="FL28" s="138"/>
      <c r="FM28" s="138"/>
      <c r="FN28" s="138"/>
      <c r="FO28" s="138"/>
      <c r="FP28" s="138"/>
      <c r="FQ28" s="138"/>
      <c r="FR28" s="138"/>
      <c r="FS28" s="138"/>
      <c r="FT28" s="138"/>
      <c r="FU28" s="138"/>
      <c r="FV28" s="138"/>
      <c r="FW28" s="138"/>
      <c r="FX28" s="138"/>
      <c r="FY28" s="138"/>
      <c r="FZ28" s="138"/>
      <c r="GA28" s="138"/>
      <c r="GB28" s="138"/>
      <c r="GC28" s="138"/>
      <c r="GD28" s="138"/>
      <c r="GE28" s="138"/>
      <c r="GF28" s="138"/>
      <c r="GG28" s="138"/>
      <c r="GH28" s="138"/>
      <c r="GI28" s="138"/>
      <c r="GJ28" s="138"/>
      <c r="GK28" s="138"/>
      <c r="GL28" s="138"/>
      <c r="GM28" s="138"/>
      <c r="GN28" s="138"/>
      <c r="GO28" s="138"/>
      <c r="GP28" s="138"/>
      <c r="GQ28" s="138"/>
      <c r="GR28" s="138"/>
      <c r="GS28" s="138"/>
      <c r="GT28" s="138"/>
      <c r="GU28" s="138"/>
      <c r="GV28" s="138"/>
      <c r="GW28" s="138"/>
      <c r="GX28" s="138"/>
      <c r="GY28" s="138"/>
      <c r="GZ28" s="138"/>
      <c r="HA28" s="138"/>
      <c r="HB28" s="138"/>
      <c r="HC28" s="138"/>
      <c r="HD28" s="138"/>
      <c r="HE28" s="138"/>
      <c r="HF28" s="138"/>
      <c r="HG28" s="138"/>
      <c r="HH28" s="138"/>
      <c r="HI28" s="138"/>
      <c r="HJ28" s="138"/>
      <c r="HK28" s="138"/>
      <c r="HL28" s="138"/>
      <c r="HM28" s="138"/>
      <c r="HN28" s="138"/>
      <c r="HO28" s="138"/>
      <c r="HP28" s="138"/>
      <c r="HQ28" s="138"/>
      <c r="HR28" s="138"/>
      <c r="HS28" s="138"/>
      <c r="HT28" s="138"/>
      <c r="HU28" s="138"/>
      <c r="HV28" s="138"/>
      <c r="HW28" s="138"/>
      <c r="HX28" s="138"/>
      <c r="HY28" s="138"/>
      <c r="HZ28" s="138"/>
      <c r="IA28" s="138"/>
      <c r="IB28" s="138"/>
      <c r="IC28" s="138"/>
      <c r="ID28" s="138"/>
      <c r="IE28" s="138"/>
      <c r="IF28" s="138"/>
      <c r="IG28" s="138"/>
      <c r="IH28" s="138"/>
      <c r="II28" s="138"/>
      <c r="IJ28" s="138"/>
      <c r="IK28" s="138"/>
      <c r="IL28" s="138"/>
      <c r="IM28" s="138"/>
      <c r="IN28" s="138"/>
      <c r="IO28" s="138"/>
      <c r="IP28" s="138"/>
      <c r="IQ28" s="138"/>
      <c r="IR28" s="138"/>
      <c r="IS28" s="138"/>
      <c r="IT28" s="138"/>
      <c r="IU28" s="138"/>
      <c r="IV28" s="138"/>
      <c r="IW28" s="138"/>
      <c r="IX28" s="138"/>
      <c r="IY28" s="138"/>
      <c r="IZ28" s="138"/>
    </row>
    <row r="29" spans="1:260" s="3" customFormat="1" ht="23.25" x14ac:dyDescent="0.35">
      <c r="A29" s="748"/>
      <c r="B29" s="751"/>
      <c r="C29" s="746"/>
      <c r="D29" s="746"/>
      <c r="E29" s="746"/>
      <c r="F29" s="527">
        <f t="shared" si="18"/>
        <v>0</v>
      </c>
      <c r="G29" s="746"/>
      <c r="H29" s="746"/>
      <c r="I29" s="746"/>
      <c r="J29" s="527">
        <f t="shared" si="19"/>
        <v>0</v>
      </c>
      <c r="K29" s="746"/>
      <c r="L29" s="746"/>
      <c r="M29" s="746"/>
      <c r="N29" s="528">
        <f t="shared" si="20"/>
        <v>0</v>
      </c>
      <c r="O29" s="521"/>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c r="BD29" s="138"/>
      <c r="BE29" s="138"/>
      <c r="BF29" s="138"/>
      <c r="BG29" s="138"/>
      <c r="BH29" s="138"/>
      <c r="BI29" s="138"/>
      <c r="BJ29" s="138"/>
      <c r="BK29" s="138"/>
      <c r="BL29" s="138"/>
      <c r="BM29" s="138"/>
      <c r="BN29" s="138"/>
      <c r="BO29" s="138"/>
      <c r="BP29" s="138"/>
      <c r="BQ29" s="138"/>
      <c r="BR29" s="138"/>
      <c r="BS29" s="138"/>
      <c r="BT29" s="138"/>
      <c r="BU29" s="138"/>
      <c r="BV29" s="138"/>
      <c r="BW29" s="138"/>
      <c r="BX29" s="138"/>
      <c r="BY29" s="138"/>
      <c r="BZ29" s="138"/>
      <c r="CA29" s="138"/>
      <c r="CB29" s="138"/>
      <c r="CC29" s="138"/>
      <c r="CD29" s="138"/>
      <c r="CE29" s="138"/>
      <c r="CF29" s="138"/>
      <c r="CG29" s="138"/>
      <c r="CH29" s="138"/>
      <c r="CI29" s="138"/>
      <c r="CJ29" s="138"/>
      <c r="CK29" s="138"/>
      <c r="CL29" s="138"/>
      <c r="CM29" s="138"/>
      <c r="CN29" s="138"/>
      <c r="CO29" s="138"/>
      <c r="CP29" s="138"/>
      <c r="CQ29" s="138"/>
      <c r="CR29" s="138"/>
      <c r="CS29" s="138"/>
      <c r="CT29" s="138"/>
      <c r="CU29" s="138"/>
      <c r="CV29" s="138"/>
      <c r="CW29" s="138"/>
      <c r="CX29" s="138"/>
      <c r="CY29" s="138"/>
      <c r="CZ29" s="138"/>
      <c r="DA29" s="138"/>
      <c r="DB29" s="138"/>
      <c r="DC29" s="138"/>
      <c r="DD29" s="138"/>
      <c r="DE29" s="138"/>
      <c r="DF29" s="138"/>
      <c r="DG29" s="138"/>
      <c r="DH29" s="138"/>
      <c r="DI29" s="138"/>
      <c r="DJ29" s="138"/>
      <c r="DK29" s="138"/>
      <c r="DL29" s="138"/>
      <c r="DM29" s="138"/>
      <c r="DN29" s="138"/>
      <c r="DO29" s="138"/>
      <c r="DP29" s="138"/>
      <c r="DQ29" s="138"/>
      <c r="DR29" s="138"/>
      <c r="DS29" s="138"/>
      <c r="DT29" s="138"/>
      <c r="DU29" s="138"/>
      <c r="DV29" s="138"/>
      <c r="DW29" s="138"/>
      <c r="DX29" s="138"/>
      <c r="DY29" s="138"/>
      <c r="DZ29" s="138"/>
      <c r="EA29" s="138"/>
      <c r="EB29" s="138"/>
      <c r="EC29" s="138"/>
      <c r="ED29" s="138"/>
      <c r="EE29" s="138"/>
      <c r="EF29" s="138"/>
      <c r="EG29" s="138"/>
      <c r="EH29" s="138"/>
      <c r="EI29" s="138"/>
      <c r="EJ29" s="138"/>
      <c r="EK29" s="138"/>
      <c r="EL29" s="138"/>
      <c r="EM29" s="138"/>
      <c r="EN29" s="138"/>
      <c r="EO29" s="138"/>
      <c r="EP29" s="138"/>
      <c r="EQ29" s="138"/>
      <c r="ER29" s="138"/>
      <c r="ES29" s="138"/>
      <c r="ET29" s="138"/>
      <c r="EU29" s="138"/>
      <c r="EV29" s="138"/>
      <c r="EW29" s="138"/>
      <c r="EX29" s="138"/>
      <c r="EY29" s="138"/>
      <c r="EZ29" s="138"/>
      <c r="FA29" s="138"/>
      <c r="FB29" s="138"/>
      <c r="FC29" s="138"/>
      <c r="FD29" s="138"/>
      <c r="FE29" s="138"/>
      <c r="FF29" s="138"/>
      <c r="FG29" s="138"/>
      <c r="FH29" s="138"/>
      <c r="FI29" s="138"/>
      <c r="FJ29" s="138"/>
      <c r="FK29" s="138"/>
      <c r="FL29" s="138"/>
      <c r="FM29" s="138"/>
      <c r="FN29" s="138"/>
      <c r="FO29" s="138"/>
      <c r="FP29" s="138"/>
      <c r="FQ29" s="138"/>
      <c r="FR29" s="138"/>
      <c r="FS29" s="138"/>
      <c r="FT29" s="138"/>
      <c r="FU29" s="138"/>
      <c r="FV29" s="138"/>
      <c r="FW29" s="138"/>
      <c r="FX29" s="138"/>
      <c r="FY29" s="138"/>
      <c r="FZ29" s="138"/>
      <c r="GA29" s="138"/>
      <c r="GB29" s="138"/>
      <c r="GC29" s="138"/>
      <c r="GD29" s="138"/>
      <c r="GE29" s="138"/>
      <c r="GF29" s="138"/>
      <c r="GG29" s="138"/>
      <c r="GH29" s="138"/>
      <c r="GI29" s="138"/>
      <c r="GJ29" s="138"/>
      <c r="GK29" s="138"/>
      <c r="GL29" s="138"/>
      <c r="GM29" s="138"/>
      <c r="GN29" s="138"/>
      <c r="GO29" s="138"/>
      <c r="GP29" s="138"/>
      <c r="GQ29" s="138"/>
      <c r="GR29" s="138"/>
      <c r="GS29" s="138"/>
      <c r="GT29" s="138"/>
      <c r="GU29" s="138"/>
      <c r="GV29" s="138"/>
      <c r="GW29" s="138"/>
      <c r="GX29" s="138"/>
      <c r="GY29" s="138"/>
      <c r="GZ29" s="138"/>
      <c r="HA29" s="138"/>
      <c r="HB29" s="138"/>
      <c r="HC29" s="138"/>
      <c r="HD29" s="138"/>
      <c r="HE29" s="138"/>
      <c r="HF29" s="138"/>
      <c r="HG29" s="138"/>
      <c r="HH29" s="138"/>
      <c r="HI29" s="138"/>
      <c r="HJ29" s="138"/>
      <c r="HK29" s="138"/>
      <c r="HL29" s="138"/>
      <c r="HM29" s="138"/>
      <c r="HN29" s="138"/>
      <c r="HO29" s="138"/>
      <c r="HP29" s="138"/>
      <c r="HQ29" s="138"/>
      <c r="HR29" s="138"/>
      <c r="HS29" s="138"/>
      <c r="HT29" s="138"/>
      <c r="HU29" s="138"/>
      <c r="HV29" s="138"/>
      <c r="HW29" s="138"/>
      <c r="HX29" s="138"/>
      <c r="HY29" s="138"/>
      <c r="HZ29" s="138"/>
      <c r="IA29" s="138"/>
      <c r="IB29" s="138"/>
      <c r="IC29" s="138"/>
      <c r="ID29" s="138"/>
      <c r="IE29" s="138"/>
      <c r="IF29" s="138"/>
      <c r="IG29" s="138"/>
      <c r="IH29" s="138"/>
      <c r="II29" s="138"/>
      <c r="IJ29" s="138"/>
      <c r="IK29" s="138"/>
      <c r="IL29" s="138"/>
      <c r="IM29" s="138"/>
      <c r="IN29" s="138"/>
      <c r="IO29" s="138"/>
      <c r="IP29" s="138"/>
      <c r="IQ29" s="138"/>
      <c r="IR29" s="138"/>
      <c r="IS29" s="138"/>
      <c r="IT29" s="138"/>
      <c r="IU29" s="138"/>
      <c r="IV29" s="138"/>
      <c r="IW29" s="138"/>
      <c r="IX29" s="138"/>
      <c r="IY29" s="138"/>
      <c r="IZ29" s="138"/>
    </row>
    <row r="30" spans="1:260" s="3" customFormat="1" ht="23.25" x14ac:dyDescent="0.35">
      <c r="A30" s="748"/>
      <c r="B30" s="751"/>
      <c r="C30" s="746"/>
      <c r="D30" s="746"/>
      <c r="E30" s="746"/>
      <c r="F30" s="527">
        <f t="shared" si="18"/>
        <v>0</v>
      </c>
      <c r="G30" s="746"/>
      <c r="H30" s="746"/>
      <c r="I30" s="746"/>
      <c r="J30" s="527">
        <f t="shared" si="19"/>
        <v>0</v>
      </c>
      <c r="K30" s="746"/>
      <c r="L30" s="746"/>
      <c r="M30" s="746"/>
      <c r="N30" s="528">
        <f t="shared" si="20"/>
        <v>0</v>
      </c>
      <c r="O30" s="521"/>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8"/>
      <c r="BC30" s="138"/>
      <c r="BD30" s="138"/>
      <c r="BE30" s="138"/>
      <c r="BF30" s="138"/>
      <c r="BG30" s="138"/>
      <c r="BH30" s="138"/>
      <c r="BI30" s="138"/>
      <c r="BJ30" s="138"/>
      <c r="BK30" s="138"/>
      <c r="BL30" s="138"/>
      <c r="BM30" s="138"/>
      <c r="BN30" s="138"/>
      <c r="BO30" s="138"/>
      <c r="BP30" s="138"/>
      <c r="BQ30" s="138"/>
      <c r="BR30" s="138"/>
      <c r="BS30" s="138"/>
      <c r="BT30" s="138"/>
      <c r="BU30" s="138"/>
      <c r="BV30" s="138"/>
      <c r="BW30" s="138"/>
      <c r="BX30" s="138"/>
      <c r="BY30" s="138"/>
      <c r="BZ30" s="138"/>
      <c r="CA30" s="138"/>
      <c r="CB30" s="138"/>
      <c r="CC30" s="138"/>
      <c r="CD30" s="138"/>
      <c r="CE30" s="138"/>
      <c r="CF30" s="138"/>
      <c r="CG30" s="138"/>
      <c r="CH30" s="138"/>
      <c r="CI30" s="138"/>
      <c r="CJ30" s="138"/>
      <c r="CK30" s="138"/>
      <c r="CL30" s="138"/>
      <c r="CM30" s="138"/>
      <c r="CN30" s="138"/>
      <c r="CO30" s="138"/>
      <c r="CP30" s="138"/>
      <c r="CQ30" s="138"/>
      <c r="CR30" s="138"/>
      <c r="CS30" s="138"/>
      <c r="CT30" s="138"/>
      <c r="CU30" s="138"/>
      <c r="CV30" s="138"/>
      <c r="CW30" s="138"/>
      <c r="CX30" s="138"/>
      <c r="CY30" s="138"/>
      <c r="CZ30" s="138"/>
      <c r="DA30" s="138"/>
      <c r="DB30" s="138"/>
      <c r="DC30" s="138"/>
      <c r="DD30" s="138"/>
      <c r="DE30" s="138"/>
      <c r="DF30" s="138"/>
      <c r="DG30" s="138"/>
      <c r="DH30" s="138"/>
      <c r="DI30" s="138"/>
      <c r="DJ30" s="138"/>
      <c r="DK30" s="138"/>
      <c r="DL30" s="138"/>
      <c r="DM30" s="138"/>
      <c r="DN30" s="138"/>
      <c r="DO30" s="138"/>
      <c r="DP30" s="138"/>
      <c r="DQ30" s="138"/>
      <c r="DR30" s="138"/>
      <c r="DS30" s="138"/>
      <c r="DT30" s="138"/>
      <c r="DU30" s="138"/>
      <c r="DV30" s="138"/>
      <c r="DW30" s="138"/>
      <c r="DX30" s="138"/>
      <c r="DY30" s="138"/>
      <c r="DZ30" s="138"/>
      <c r="EA30" s="138"/>
      <c r="EB30" s="138"/>
      <c r="EC30" s="138"/>
      <c r="ED30" s="138"/>
      <c r="EE30" s="138"/>
      <c r="EF30" s="138"/>
      <c r="EG30" s="138"/>
      <c r="EH30" s="138"/>
      <c r="EI30" s="138"/>
      <c r="EJ30" s="138"/>
      <c r="EK30" s="138"/>
      <c r="EL30" s="138"/>
      <c r="EM30" s="138"/>
      <c r="EN30" s="138"/>
      <c r="EO30" s="138"/>
      <c r="EP30" s="138"/>
      <c r="EQ30" s="138"/>
      <c r="ER30" s="138"/>
      <c r="ES30" s="138"/>
      <c r="ET30" s="138"/>
      <c r="EU30" s="138"/>
      <c r="EV30" s="138"/>
      <c r="EW30" s="138"/>
      <c r="EX30" s="138"/>
      <c r="EY30" s="138"/>
      <c r="EZ30" s="138"/>
      <c r="FA30" s="138"/>
      <c r="FB30" s="138"/>
      <c r="FC30" s="138"/>
      <c r="FD30" s="138"/>
      <c r="FE30" s="138"/>
      <c r="FF30" s="138"/>
      <c r="FG30" s="138"/>
      <c r="FH30" s="138"/>
      <c r="FI30" s="138"/>
      <c r="FJ30" s="138"/>
      <c r="FK30" s="138"/>
      <c r="FL30" s="138"/>
      <c r="FM30" s="138"/>
      <c r="FN30" s="138"/>
      <c r="FO30" s="138"/>
      <c r="FP30" s="138"/>
      <c r="FQ30" s="138"/>
      <c r="FR30" s="138"/>
      <c r="FS30" s="138"/>
      <c r="FT30" s="138"/>
      <c r="FU30" s="138"/>
      <c r="FV30" s="138"/>
      <c r="FW30" s="138"/>
      <c r="FX30" s="138"/>
      <c r="FY30" s="138"/>
      <c r="FZ30" s="138"/>
      <c r="GA30" s="138"/>
      <c r="GB30" s="138"/>
      <c r="GC30" s="138"/>
      <c r="GD30" s="138"/>
      <c r="GE30" s="138"/>
      <c r="GF30" s="138"/>
      <c r="GG30" s="138"/>
      <c r="GH30" s="138"/>
      <c r="GI30" s="138"/>
      <c r="GJ30" s="138"/>
      <c r="GK30" s="138"/>
      <c r="GL30" s="138"/>
      <c r="GM30" s="138"/>
      <c r="GN30" s="138"/>
      <c r="GO30" s="138"/>
      <c r="GP30" s="138"/>
      <c r="GQ30" s="138"/>
      <c r="GR30" s="138"/>
      <c r="GS30" s="138"/>
      <c r="GT30" s="138"/>
      <c r="GU30" s="138"/>
      <c r="GV30" s="138"/>
      <c r="GW30" s="138"/>
      <c r="GX30" s="138"/>
      <c r="GY30" s="138"/>
      <c r="GZ30" s="138"/>
      <c r="HA30" s="138"/>
      <c r="HB30" s="138"/>
      <c r="HC30" s="138"/>
      <c r="HD30" s="138"/>
      <c r="HE30" s="138"/>
      <c r="HF30" s="138"/>
      <c r="HG30" s="138"/>
      <c r="HH30" s="138"/>
      <c r="HI30" s="138"/>
      <c r="HJ30" s="138"/>
      <c r="HK30" s="138"/>
      <c r="HL30" s="138"/>
      <c r="HM30" s="138"/>
      <c r="HN30" s="138"/>
      <c r="HO30" s="138"/>
      <c r="HP30" s="138"/>
      <c r="HQ30" s="138"/>
      <c r="HR30" s="138"/>
      <c r="HS30" s="138"/>
      <c r="HT30" s="138"/>
      <c r="HU30" s="138"/>
      <c r="HV30" s="138"/>
      <c r="HW30" s="138"/>
      <c r="HX30" s="138"/>
      <c r="HY30" s="138"/>
      <c r="HZ30" s="138"/>
      <c r="IA30" s="138"/>
      <c r="IB30" s="138"/>
      <c r="IC30" s="138"/>
      <c r="ID30" s="138"/>
      <c r="IE30" s="138"/>
      <c r="IF30" s="138"/>
      <c r="IG30" s="138"/>
      <c r="IH30" s="138"/>
      <c r="II30" s="138"/>
      <c r="IJ30" s="138"/>
      <c r="IK30" s="138"/>
      <c r="IL30" s="138"/>
      <c r="IM30" s="138"/>
      <c r="IN30" s="138"/>
      <c r="IO30" s="138"/>
      <c r="IP30" s="138"/>
      <c r="IQ30" s="138"/>
      <c r="IR30" s="138"/>
      <c r="IS30" s="138"/>
      <c r="IT30" s="138"/>
      <c r="IU30" s="138"/>
      <c r="IV30" s="138"/>
      <c r="IW30" s="138"/>
      <c r="IX30" s="138"/>
      <c r="IY30" s="138"/>
      <c r="IZ30" s="138"/>
    </row>
    <row r="31" spans="1:260" s="3" customFormat="1" ht="23.25" x14ac:dyDescent="0.35">
      <c r="A31" s="529" t="s">
        <v>125</v>
      </c>
      <c r="B31" s="530"/>
      <c r="C31" s="531">
        <f>SUM(C27:C30)</f>
        <v>0</v>
      </c>
      <c r="D31" s="531">
        <f t="shared" ref="D31:N31" si="21">SUM(D27:D30)</f>
        <v>0</v>
      </c>
      <c r="E31" s="531">
        <f t="shared" si="21"/>
        <v>0</v>
      </c>
      <c r="F31" s="532">
        <f t="shared" si="21"/>
        <v>0</v>
      </c>
      <c r="G31" s="531">
        <f t="shared" si="21"/>
        <v>0</v>
      </c>
      <c r="H31" s="531">
        <f t="shared" si="21"/>
        <v>0</v>
      </c>
      <c r="I31" s="531">
        <f t="shared" si="21"/>
        <v>0</v>
      </c>
      <c r="J31" s="532">
        <f t="shared" si="21"/>
        <v>0</v>
      </c>
      <c r="K31" s="531">
        <f t="shared" si="21"/>
        <v>0</v>
      </c>
      <c r="L31" s="531">
        <f t="shared" si="21"/>
        <v>0</v>
      </c>
      <c r="M31" s="531">
        <f t="shared" si="21"/>
        <v>0</v>
      </c>
      <c r="N31" s="532">
        <f t="shared" si="21"/>
        <v>0</v>
      </c>
      <c r="O31" s="521"/>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R31" s="138"/>
      <c r="BS31" s="138"/>
      <c r="BT31" s="138"/>
      <c r="BU31" s="138"/>
      <c r="BV31" s="138"/>
      <c r="BW31" s="138"/>
      <c r="BX31" s="138"/>
      <c r="BY31" s="138"/>
      <c r="BZ31" s="138"/>
      <c r="CA31" s="138"/>
      <c r="CB31" s="138"/>
      <c r="CC31" s="138"/>
      <c r="CD31" s="138"/>
      <c r="CE31" s="138"/>
      <c r="CF31" s="138"/>
      <c r="CG31" s="138"/>
      <c r="CH31" s="138"/>
      <c r="CI31" s="138"/>
      <c r="CJ31" s="138"/>
      <c r="CK31" s="138"/>
      <c r="CL31" s="138"/>
      <c r="CM31" s="138"/>
      <c r="CN31" s="138"/>
      <c r="CO31" s="138"/>
      <c r="CP31" s="138"/>
      <c r="CQ31" s="138"/>
      <c r="CR31" s="138"/>
      <c r="CS31" s="138"/>
      <c r="CT31" s="138"/>
      <c r="CU31" s="138"/>
      <c r="CV31" s="138"/>
      <c r="CW31" s="138"/>
      <c r="CX31" s="138"/>
      <c r="CY31" s="138"/>
      <c r="CZ31" s="138"/>
      <c r="DA31" s="138"/>
      <c r="DB31" s="138"/>
      <c r="DC31" s="138"/>
      <c r="DD31" s="138"/>
      <c r="DE31" s="138"/>
      <c r="DF31" s="138"/>
      <c r="DG31" s="138"/>
      <c r="DH31" s="138"/>
      <c r="DI31" s="138"/>
      <c r="DJ31" s="138"/>
      <c r="DK31" s="138"/>
      <c r="DL31" s="138"/>
      <c r="DM31" s="138"/>
      <c r="DN31" s="138"/>
      <c r="DO31" s="138"/>
      <c r="DP31" s="138"/>
      <c r="DQ31" s="138"/>
      <c r="DR31" s="138"/>
      <c r="DS31" s="138"/>
      <c r="DT31" s="138"/>
      <c r="DU31" s="138"/>
      <c r="DV31" s="138"/>
      <c r="DW31" s="138"/>
      <c r="DX31" s="138"/>
      <c r="DY31" s="138"/>
      <c r="DZ31" s="138"/>
      <c r="EA31" s="138"/>
      <c r="EB31" s="138"/>
      <c r="EC31" s="138"/>
      <c r="ED31" s="138"/>
      <c r="EE31" s="138"/>
      <c r="EF31" s="138"/>
      <c r="EG31" s="138"/>
      <c r="EH31" s="138"/>
      <c r="EI31" s="138"/>
      <c r="EJ31" s="138"/>
      <c r="EK31" s="138"/>
      <c r="EL31" s="138"/>
      <c r="EM31" s="138"/>
      <c r="EN31" s="138"/>
      <c r="EO31" s="138"/>
      <c r="EP31" s="138"/>
      <c r="EQ31" s="138"/>
      <c r="ER31" s="138"/>
      <c r="ES31" s="138"/>
      <c r="ET31" s="138"/>
      <c r="EU31" s="138"/>
      <c r="EV31" s="138"/>
      <c r="EW31" s="138"/>
      <c r="EX31" s="138"/>
      <c r="EY31" s="138"/>
      <c r="EZ31" s="138"/>
      <c r="FA31" s="138"/>
      <c r="FB31" s="138"/>
      <c r="FC31" s="138"/>
      <c r="FD31" s="138"/>
      <c r="FE31" s="138"/>
      <c r="FF31" s="138"/>
      <c r="FG31" s="138"/>
      <c r="FH31" s="138"/>
      <c r="FI31" s="138"/>
      <c r="FJ31" s="138"/>
      <c r="FK31" s="138"/>
      <c r="FL31" s="138"/>
      <c r="FM31" s="138"/>
      <c r="FN31" s="138"/>
      <c r="FO31" s="138"/>
      <c r="FP31" s="138"/>
      <c r="FQ31" s="138"/>
      <c r="FR31" s="138"/>
      <c r="FS31" s="138"/>
      <c r="FT31" s="138"/>
      <c r="FU31" s="138"/>
      <c r="FV31" s="138"/>
      <c r="FW31" s="138"/>
      <c r="FX31" s="138"/>
      <c r="FY31" s="138"/>
      <c r="FZ31" s="138"/>
      <c r="GA31" s="138"/>
      <c r="GB31" s="138"/>
      <c r="GC31" s="138"/>
      <c r="GD31" s="138"/>
      <c r="GE31" s="138"/>
      <c r="GF31" s="138"/>
      <c r="GG31" s="138"/>
      <c r="GH31" s="138"/>
      <c r="GI31" s="138"/>
      <c r="GJ31" s="138"/>
      <c r="GK31" s="138"/>
      <c r="GL31" s="138"/>
      <c r="GM31" s="138"/>
      <c r="GN31" s="138"/>
      <c r="GO31" s="138"/>
      <c r="GP31" s="138"/>
      <c r="GQ31" s="138"/>
      <c r="GR31" s="138"/>
      <c r="GS31" s="138"/>
      <c r="GT31" s="138"/>
      <c r="GU31" s="138"/>
      <c r="GV31" s="138"/>
      <c r="GW31" s="138"/>
      <c r="GX31" s="138"/>
      <c r="GY31" s="138"/>
      <c r="GZ31" s="138"/>
      <c r="HA31" s="138"/>
      <c r="HB31" s="138"/>
      <c r="HC31" s="138"/>
      <c r="HD31" s="138"/>
      <c r="HE31" s="138"/>
      <c r="HF31" s="138"/>
      <c r="HG31" s="138"/>
      <c r="HH31" s="138"/>
      <c r="HI31" s="138"/>
      <c r="HJ31" s="138"/>
      <c r="HK31" s="138"/>
      <c r="HL31" s="138"/>
      <c r="HM31" s="138"/>
      <c r="HN31" s="138"/>
      <c r="HO31" s="138"/>
      <c r="HP31" s="138"/>
      <c r="HQ31" s="138"/>
      <c r="HR31" s="138"/>
      <c r="HS31" s="138"/>
      <c r="HT31" s="138"/>
      <c r="HU31" s="138"/>
      <c r="HV31" s="138"/>
      <c r="HW31" s="138"/>
      <c r="HX31" s="138"/>
      <c r="HY31" s="138"/>
      <c r="HZ31" s="138"/>
      <c r="IA31" s="138"/>
      <c r="IB31" s="138"/>
      <c r="IC31" s="138"/>
      <c r="ID31" s="138"/>
      <c r="IE31" s="138"/>
      <c r="IF31" s="138"/>
      <c r="IG31" s="138"/>
      <c r="IH31" s="138"/>
      <c r="II31" s="138"/>
      <c r="IJ31" s="138"/>
      <c r="IK31" s="138"/>
      <c r="IL31" s="138"/>
      <c r="IM31" s="138"/>
      <c r="IN31" s="138"/>
      <c r="IO31" s="138"/>
      <c r="IP31" s="138"/>
      <c r="IQ31" s="138"/>
      <c r="IR31" s="138"/>
      <c r="IS31" s="138"/>
      <c r="IT31" s="138"/>
      <c r="IU31" s="138"/>
      <c r="IV31" s="138"/>
      <c r="IW31" s="138"/>
      <c r="IX31" s="138"/>
      <c r="IY31" s="138"/>
      <c r="IZ31" s="138"/>
    </row>
    <row r="32" spans="1:260" s="3" customFormat="1" ht="23.25" x14ac:dyDescent="0.35">
      <c r="A32" s="509" t="s">
        <v>285</v>
      </c>
      <c r="B32" s="34" t="s">
        <v>49</v>
      </c>
      <c r="C32" s="519" t="s">
        <v>50</v>
      </c>
      <c r="D32" s="520" t="s">
        <v>51</v>
      </c>
      <c r="E32" s="34" t="s">
        <v>146</v>
      </c>
      <c r="F32" s="34" t="s">
        <v>147</v>
      </c>
      <c r="G32" s="519" t="s">
        <v>50</v>
      </c>
      <c r="H32" s="520" t="s">
        <v>51</v>
      </c>
      <c r="I32" s="34" t="s">
        <v>146</v>
      </c>
      <c r="J32" s="34" t="s">
        <v>147</v>
      </c>
      <c r="K32" s="519" t="s">
        <v>50</v>
      </c>
      <c r="L32" s="520" t="s">
        <v>51</v>
      </c>
      <c r="M32" s="34" t="s">
        <v>146</v>
      </c>
      <c r="N32" s="34" t="s">
        <v>147</v>
      </c>
      <c r="O32" s="521"/>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c r="CS32" s="138"/>
      <c r="CT32" s="138"/>
      <c r="CU32" s="138"/>
      <c r="CV32" s="138"/>
      <c r="CW32" s="138"/>
      <c r="CX32" s="138"/>
      <c r="CY32" s="138"/>
      <c r="CZ32" s="138"/>
      <c r="DA32" s="138"/>
      <c r="DB32" s="138"/>
      <c r="DC32" s="138"/>
      <c r="DD32" s="138"/>
      <c r="DE32" s="138"/>
      <c r="DF32" s="138"/>
      <c r="DG32" s="138"/>
      <c r="DH32" s="138"/>
      <c r="DI32" s="138"/>
      <c r="DJ32" s="138"/>
      <c r="DK32" s="138"/>
      <c r="DL32" s="138"/>
      <c r="DM32" s="138"/>
      <c r="DN32" s="138"/>
      <c r="DO32" s="138"/>
      <c r="DP32" s="138"/>
      <c r="DQ32" s="138"/>
      <c r="DR32" s="138"/>
      <c r="DS32" s="138"/>
      <c r="DT32" s="138"/>
      <c r="DU32" s="138"/>
      <c r="DV32" s="138"/>
      <c r="DW32" s="138"/>
      <c r="DX32" s="138"/>
      <c r="DY32" s="138"/>
      <c r="DZ32" s="138"/>
      <c r="EA32" s="138"/>
      <c r="EB32" s="138"/>
      <c r="EC32" s="138"/>
      <c r="ED32" s="138"/>
      <c r="EE32" s="138"/>
      <c r="EF32" s="138"/>
      <c r="EG32" s="138"/>
      <c r="EH32" s="138"/>
      <c r="EI32" s="138"/>
      <c r="EJ32" s="138"/>
      <c r="EK32" s="138"/>
      <c r="EL32" s="138"/>
      <c r="EM32" s="138"/>
      <c r="EN32" s="138"/>
      <c r="EO32" s="138"/>
      <c r="EP32" s="138"/>
      <c r="EQ32" s="138"/>
      <c r="ER32" s="138"/>
      <c r="ES32" s="138"/>
      <c r="ET32" s="138"/>
      <c r="EU32" s="138"/>
      <c r="EV32" s="138"/>
      <c r="EW32" s="138"/>
      <c r="EX32" s="138"/>
      <c r="EY32" s="138"/>
      <c r="EZ32" s="138"/>
      <c r="FA32" s="138"/>
      <c r="FB32" s="138"/>
      <c r="FC32" s="138"/>
      <c r="FD32" s="138"/>
      <c r="FE32" s="138"/>
      <c r="FF32" s="138"/>
      <c r="FG32" s="138"/>
      <c r="FH32" s="138"/>
      <c r="FI32" s="138"/>
      <c r="FJ32" s="138"/>
      <c r="FK32" s="138"/>
      <c r="FL32" s="138"/>
      <c r="FM32" s="138"/>
      <c r="FN32" s="138"/>
      <c r="FO32" s="138"/>
      <c r="FP32" s="138"/>
      <c r="FQ32" s="138"/>
      <c r="FR32" s="138"/>
      <c r="FS32" s="138"/>
      <c r="FT32" s="138"/>
      <c r="FU32" s="138"/>
      <c r="FV32" s="138"/>
      <c r="FW32" s="138"/>
      <c r="FX32" s="138"/>
      <c r="FY32" s="138"/>
      <c r="FZ32" s="138"/>
      <c r="GA32" s="138"/>
      <c r="GB32" s="138"/>
      <c r="GC32" s="138"/>
      <c r="GD32" s="138"/>
      <c r="GE32" s="138"/>
      <c r="GF32" s="138"/>
      <c r="GG32" s="138"/>
      <c r="GH32" s="138"/>
      <c r="GI32" s="138"/>
      <c r="GJ32" s="138"/>
      <c r="GK32" s="138"/>
      <c r="GL32" s="138"/>
      <c r="GM32" s="138"/>
      <c r="GN32" s="138"/>
      <c r="GO32" s="138"/>
      <c r="GP32" s="138"/>
      <c r="GQ32" s="138"/>
      <c r="GR32" s="138"/>
      <c r="GS32" s="138"/>
      <c r="GT32" s="138"/>
      <c r="GU32" s="138"/>
      <c r="GV32" s="138"/>
      <c r="GW32" s="138"/>
      <c r="GX32" s="138"/>
      <c r="GY32" s="138"/>
      <c r="GZ32" s="138"/>
      <c r="HA32" s="138"/>
      <c r="HB32" s="138"/>
      <c r="HC32" s="138"/>
      <c r="HD32" s="138"/>
      <c r="HE32" s="138"/>
      <c r="HF32" s="138"/>
      <c r="HG32" s="138"/>
      <c r="HH32" s="138"/>
      <c r="HI32" s="138"/>
      <c r="HJ32" s="138"/>
      <c r="HK32" s="138"/>
      <c r="HL32" s="138"/>
      <c r="HM32" s="138"/>
      <c r="HN32" s="138"/>
      <c r="HO32" s="138"/>
      <c r="HP32" s="138"/>
      <c r="HQ32" s="138"/>
      <c r="HR32" s="138"/>
      <c r="HS32" s="138"/>
      <c r="HT32" s="138"/>
      <c r="HU32" s="138"/>
      <c r="HV32" s="138"/>
      <c r="HW32" s="138"/>
      <c r="HX32" s="138"/>
      <c r="HY32" s="138"/>
      <c r="HZ32" s="138"/>
      <c r="IA32" s="138"/>
      <c r="IB32" s="138"/>
      <c r="IC32" s="138"/>
      <c r="ID32" s="138"/>
      <c r="IE32" s="138"/>
      <c r="IF32" s="138"/>
      <c r="IG32" s="138"/>
      <c r="IH32" s="138"/>
      <c r="II32" s="138"/>
      <c r="IJ32" s="138"/>
      <c r="IK32" s="138"/>
      <c r="IL32" s="138"/>
      <c r="IM32" s="138"/>
      <c r="IN32" s="138"/>
      <c r="IO32" s="138"/>
      <c r="IP32" s="138"/>
      <c r="IQ32" s="138"/>
      <c r="IR32" s="138"/>
      <c r="IS32" s="138"/>
      <c r="IT32" s="138"/>
      <c r="IU32" s="138"/>
      <c r="IV32" s="138"/>
      <c r="IW32" s="138"/>
      <c r="IX32" s="138"/>
      <c r="IY32" s="138"/>
      <c r="IZ32" s="138"/>
    </row>
    <row r="33" spans="1:260" s="3" customFormat="1" ht="23.25" x14ac:dyDescent="0.35">
      <c r="A33" s="748"/>
      <c r="B33" s="751"/>
      <c r="C33" s="746"/>
      <c r="D33" s="746"/>
      <c r="E33" s="746"/>
      <c r="F33" s="527">
        <f>C33*E33</f>
        <v>0</v>
      </c>
      <c r="G33" s="746"/>
      <c r="H33" s="746"/>
      <c r="I33" s="746"/>
      <c r="J33" s="527">
        <f>G33*I33</f>
        <v>0</v>
      </c>
      <c r="K33" s="746"/>
      <c r="L33" s="746"/>
      <c r="M33" s="746"/>
      <c r="N33" s="528">
        <f>K33*M33</f>
        <v>0</v>
      </c>
      <c r="O33" s="521"/>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c r="CS33" s="138"/>
      <c r="CT33" s="138"/>
      <c r="CU33" s="138"/>
      <c r="CV33" s="138"/>
      <c r="CW33" s="138"/>
      <c r="CX33" s="138"/>
      <c r="CY33" s="138"/>
      <c r="CZ33" s="138"/>
      <c r="DA33" s="138"/>
      <c r="DB33" s="138"/>
      <c r="DC33" s="138"/>
      <c r="DD33" s="138"/>
      <c r="DE33" s="138"/>
      <c r="DF33" s="138"/>
      <c r="DG33" s="138"/>
      <c r="DH33" s="138"/>
      <c r="DI33" s="138"/>
      <c r="DJ33" s="138"/>
      <c r="DK33" s="138"/>
      <c r="DL33" s="138"/>
      <c r="DM33" s="138"/>
      <c r="DN33" s="138"/>
      <c r="DO33" s="138"/>
      <c r="DP33" s="138"/>
      <c r="DQ33" s="138"/>
      <c r="DR33" s="138"/>
      <c r="DS33" s="138"/>
      <c r="DT33" s="138"/>
      <c r="DU33" s="138"/>
      <c r="DV33" s="138"/>
      <c r="DW33" s="138"/>
      <c r="DX33" s="138"/>
      <c r="DY33" s="138"/>
      <c r="DZ33" s="138"/>
      <c r="EA33" s="138"/>
      <c r="EB33" s="138"/>
      <c r="EC33" s="138"/>
      <c r="ED33" s="138"/>
      <c r="EE33" s="138"/>
      <c r="EF33" s="138"/>
      <c r="EG33" s="138"/>
      <c r="EH33" s="138"/>
      <c r="EI33" s="138"/>
      <c r="EJ33" s="138"/>
      <c r="EK33" s="138"/>
      <c r="EL33" s="138"/>
      <c r="EM33" s="138"/>
      <c r="EN33" s="138"/>
      <c r="EO33" s="138"/>
      <c r="EP33" s="138"/>
      <c r="EQ33" s="138"/>
      <c r="ER33" s="138"/>
      <c r="ES33" s="138"/>
      <c r="ET33" s="138"/>
      <c r="EU33" s="138"/>
      <c r="EV33" s="138"/>
      <c r="EW33" s="138"/>
      <c r="EX33" s="138"/>
      <c r="EY33" s="138"/>
      <c r="EZ33" s="138"/>
      <c r="FA33" s="138"/>
      <c r="FB33" s="138"/>
      <c r="FC33" s="138"/>
      <c r="FD33" s="138"/>
      <c r="FE33" s="138"/>
      <c r="FF33" s="138"/>
      <c r="FG33" s="138"/>
      <c r="FH33" s="138"/>
      <c r="FI33" s="138"/>
      <c r="FJ33" s="138"/>
      <c r="FK33" s="138"/>
      <c r="FL33" s="138"/>
      <c r="FM33" s="138"/>
      <c r="FN33" s="138"/>
      <c r="FO33" s="138"/>
      <c r="FP33" s="138"/>
      <c r="FQ33" s="138"/>
      <c r="FR33" s="138"/>
      <c r="FS33" s="138"/>
      <c r="FT33" s="138"/>
      <c r="FU33" s="138"/>
      <c r="FV33" s="138"/>
      <c r="FW33" s="138"/>
      <c r="FX33" s="138"/>
      <c r="FY33" s="138"/>
      <c r="FZ33" s="138"/>
      <c r="GA33" s="138"/>
      <c r="GB33" s="138"/>
      <c r="GC33" s="138"/>
      <c r="GD33" s="138"/>
      <c r="GE33" s="138"/>
      <c r="GF33" s="138"/>
      <c r="GG33" s="138"/>
      <c r="GH33" s="138"/>
      <c r="GI33" s="138"/>
      <c r="GJ33" s="138"/>
      <c r="GK33" s="138"/>
      <c r="GL33" s="138"/>
      <c r="GM33" s="138"/>
      <c r="GN33" s="138"/>
      <c r="GO33" s="138"/>
      <c r="GP33" s="138"/>
      <c r="GQ33" s="138"/>
      <c r="GR33" s="138"/>
      <c r="GS33" s="138"/>
      <c r="GT33" s="138"/>
      <c r="GU33" s="138"/>
      <c r="GV33" s="138"/>
      <c r="GW33" s="138"/>
      <c r="GX33" s="138"/>
      <c r="GY33" s="138"/>
      <c r="GZ33" s="138"/>
      <c r="HA33" s="138"/>
      <c r="HB33" s="138"/>
      <c r="HC33" s="138"/>
      <c r="HD33" s="138"/>
      <c r="HE33" s="138"/>
      <c r="HF33" s="138"/>
      <c r="HG33" s="138"/>
      <c r="HH33" s="138"/>
      <c r="HI33" s="138"/>
      <c r="HJ33" s="138"/>
      <c r="HK33" s="138"/>
      <c r="HL33" s="138"/>
      <c r="HM33" s="138"/>
      <c r="HN33" s="138"/>
      <c r="HO33" s="138"/>
      <c r="HP33" s="138"/>
      <c r="HQ33" s="138"/>
      <c r="HR33" s="138"/>
      <c r="HS33" s="138"/>
      <c r="HT33" s="138"/>
      <c r="HU33" s="138"/>
      <c r="HV33" s="138"/>
      <c r="HW33" s="138"/>
      <c r="HX33" s="138"/>
      <c r="HY33" s="138"/>
      <c r="HZ33" s="138"/>
      <c r="IA33" s="138"/>
      <c r="IB33" s="138"/>
      <c r="IC33" s="138"/>
      <c r="ID33" s="138"/>
      <c r="IE33" s="138"/>
      <c r="IF33" s="138"/>
      <c r="IG33" s="138"/>
      <c r="IH33" s="138"/>
      <c r="II33" s="138"/>
      <c r="IJ33" s="138"/>
      <c r="IK33" s="138"/>
      <c r="IL33" s="138"/>
      <c r="IM33" s="138"/>
      <c r="IN33" s="138"/>
      <c r="IO33" s="138"/>
      <c r="IP33" s="138"/>
      <c r="IQ33" s="138"/>
      <c r="IR33" s="138"/>
      <c r="IS33" s="138"/>
      <c r="IT33" s="138"/>
      <c r="IU33" s="138"/>
      <c r="IV33" s="138"/>
      <c r="IW33" s="138"/>
      <c r="IX33" s="138"/>
      <c r="IY33" s="138"/>
      <c r="IZ33" s="138"/>
    </row>
    <row r="34" spans="1:260" s="3" customFormat="1" ht="23.25" x14ac:dyDescent="0.35">
      <c r="A34" s="748"/>
      <c r="B34" s="751"/>
      <c r="C34" s="746"/>
      <c r="D34" s="746"/>
      <c r="E34" s="746"/>
      <c r="F34" s="527">
        <f t="shared" ref="F34:F36" si="22">C34*E34</f>
        <v>0</v>
      </c>
      <c r="G34" s="746"/>
      <c r="H34" s="746"/>
      <c r="I34" s="746"/>
      <c r="J34" s="527">
        <f t="shared" ref="J34:J36" si="23">G34*I34</f>
        <v>0</v>
      </c>
      <c r="K34" s="746"/>
      <c r="L34" s="746"/>
      <c r="M34" s="746"/>
      <c r="N34" s="528">
        <f t="shared" ref="N34:N36" si="24">K34*M34</f>
        <v>0</v>
      </c>
      <c r="O34" s="521"/>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c r="CS34" s="138"/>
      <c r="CT34" s="138"/>
      <c r="CU34" s="138"/>
      <c r="CV34" s="138"/>
      <c r="CW34" s="138"/>
      <c r="CX34" s="138"/>
      <c r="CY34" s="138"/>
      <c r="CZ34" s="138"/>
      <c r="DA34" s="138"/>
      <c r="DB34" s="138"/>
      <c r="DC34" s="138"/>
      <c r="DD34" s="138"/>
      <c r="DE34" s="138"/>
      <c r="DF34" s="138"/>
      <c r="DG34" s="138"/>
      <c r="DH34" s="138"/>
      <c r="DI34" s="138"/>
      <c r="DJ34" s="138"/>
      <c r="DK34" s="138"/>
      <c r="DL34" s="138"/>
      <c r="DM34" s="138"/>
      <c r="DN34" s="138"/>
      <c r="DO34" s="138"/>
      <c r="DP34" s="138"/>
      <c r="DQ34" s="138"/>
      <c r="DR34" s="138"/>
      <c r="DS34" s="138"/>
      <c r="DT34" s="138"/>
      <c r="DU34" s="138"/>
      <c r="DV34" s="138"/>
      <c r="DW34" s="138"/>
      <c r="DX34" s="138"/>
      <c r="DY34" s="138"/>
      <c r="DZ34" s="138"/>
      <c r="EA34" s="138"/>
      <c r="EB34" s="138"/>
      <c r="EC34" s="138"/>
      <c r="ED34" s="138"/>
      <c r="EE34" s="138"/>
      <c r="EF34" s="138"/>
      <c r="EG34" s="138"/>
      <c r="EH34" s="138"/>
      <c r="EI34" s="138"/>
      <c r="EJ34" s="138"/>
      <c r="EK34" s="138"/>
      <c r="EL34" s="138"/>
      <c r="EM34" s="138"/>
      <c r="EN34" s="138"/>
      <c r="EO34" s="138"/>
      <c r="EP34" s="138"/>
      <c r="EQ34" s="138"/>
      <c r="ER34" s="138"/>
      <c r="ES34" s="138"/>
      <c r="ET34" s="138"/>
      <c r="EU34" s="138"/>
      <c r="EV34" s="138"/>
      <c r="EW34" s="138"/>
      <c r="EX34" s="138"/>
      <c r="EY34" s="138"/>
      <c r="EZ34" s="138"/>
      <c r="FA34" s="138"/>
      <c r="FB34" s="138"/>
      <c r="FC34" s="138"/>
      <c r="FD34" s="138"/>
      <c r="FE34" s="138"/>
      <c r="FF34" s="138"/>
      <c r="FG34" s="138"/>
      <c r="FH34" s="138"/>
      <c r="FI34" s="138"/>
      <c r="FJ34" s="138"/>
      <c r="FK34" s="138"/>
      <c r="FL34" s="138"/>
      <c r="FM34" s="138"/>
      <c r="FN34" s="138"/>
      <c r="FO34" s="138"/>
      <c r="FP34" s="138"/>
      <c r="FQ34" s="138"/>
      <c r="FR34" s="138"/>
      <c r="FS34" s="138"/>
      <c r="FT34" s="138"/>
      <c r="FU34" s="138"/>
      <c r="FV34" s="138"/>
      <c r="FW34" s="138"/>
      <c r="FX34" s="138"/>
      <c r="FY34" s="138"/>
      <c r="FZ34" s="138"/>
      <c r="GA34" s="138"/>
      <c r="GB34" s="138"/>
      <c r="GC34" s="138"/>
      <c r="GD34" s="138"/>
      <c r="GE34" s="138"/>
      <c r="GF34" s="138"/>
      <c r="GG34" s="138"/>
      <c r="GH34" s="138"/>
      <c r="GI34" s="138"/>
      <c r="GJ34" s="138"/>
      <c r="GK34" s="138"/>
      <c r="GL34" s="138"/>
      <c r="GM34" s="138"/>
      <c r="GN34" s="138"/>
      <c r="GO34" s="138"/>
      <c r="GP34" s="138"/>
      <c r="GQ34" s="138"/>
      <c r="GR34" s="138"/>
      <c r="GS34" s="138"/>
      <c r="GT34" s="138"/>
      <c r="GU34" s="138"/>
      <c r="GV34" s="138"/>
      <c r="GW34" s="138"/>
      <c r="GX34" s="138"/>
      <c r="GY34" s="138"/>
      <c r="GZ34" s="138"/>
      <c r="HA34" s="138"/>
      <c r="HB34" s="138"/>
      <c r="HC34" s="138"/>
      <c r="HD34" s="138"/>
      <c r="HE34" s="138"/>
      <c r="HF34" s="138"/>
      <c r="HG34" s="138"/>
      <c r="HH34" s="138"/>
      <c r="HI34" s="138"/>
      <c r="HJ34" s="138"/>
      <c r="HK34" s="138"/>
      <c r="HL34" s="138"/>
      <c r="HM34" s="138"/>
      <c r="HN34" s="138"/>
      <c r="HO34" s="138"/>
      <c r="HP34" s="138"/>
      <c r="HQ34" s="138"/>
      <c r="HR34" s="138"/>
      <c r="HS34" s="138"/>
      <c r="HT34" s="138"/>
      <c r="HU34" s="138"/>
      <c r="HV34" s="138"/>
      <c r="HW34" s="138"/>
      <c r="HX34" s="138"/>
      <c r="HY34" s="138"/>
      <c r="HZ34" s="138"/>
      <c r="IA34" s="138"/>
      <c r="IB34" s="138"/>
      <c r="IC34" s="138"/>
      <c r="ID34" s="138"/>
      <c r="IE34" s="138"/>
      <c r="IF34" s="138"/>
      <c r="IG34" s="138"/>
      <c r="IH34" s="138"/>
      <c r="II34" s="138"/>
      <c r="IJ34" s="138"/>
      <c r="IK34" s="138"/>
      <c r="IL34" s="138"/>
      <c r="IM34" s="138"/>
      <c r="IN34" s="138"/>
      <c r="IO34" s="138"/>
      <c r="IP34" s="138"/>
      <c r="IQ34" s="138"/>
      <c r="IR34" s="138"/>
      <c r="IS34" s="138"/>
      <c r="IT34" s="138"/>
      <c r="IU34" s="138"/>
      <c r="IV34" s="138"/>
      <c r="IW34" s="138"/>
      <c r="IX34" s="138"/>
      <c r="IY34" s="138"/>
      <c r="IZ34" s="138"/>
    </row>
    <row r="35" spans="1:260" s="3" customFormat="1" ht="23.25" x14ac:dyDescent="0.35">
      <c r="A35" s="748"/>
      <c r="B35" s="751"/>
      <c r="C35" s="746"/>
      <c r="D35" s="746"/>
      <c r="E35" s="746"/>
      <c r="F35" s="527">
        <f t="shared" si="22"/>
        <v>0</v>
      </c>
      <c r="G35" s="746"/>
      <c r="H35" s="746"/>
      <c r="I35" s="746"/>
      <c r="J35" s="527">
        <f t="shared" si="23"/>
        <v>0</v>
      </c>
      <c r="K35" s="746"/>
      <c r="L35" s="746"/>
      <c r="M35" s="746"/>
      <c r="N35" s="528">
        <f t="shared" si="24"/>
        <v>0</v>
      </c>
      <c r="O35" s="521"/>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c r="CS35" s="138"/>
      <c r="CT35" s="138"/>
      <c r="CU35" s="138"/>
      <c r="CV35" s="138"/>
      <c r="CW35" s="138"/>
      <c r="CX35" s="138"/>
      <c r="CY35" s="138"/>
      <c r="CZ35" s="138"/>
      <c r="DA35" s="138"/>
      <c r="DB35" s="138"/>
      <c r="DC35" s="138"/>
      <c r="DD35" s="138"/>
      <c r="DE35" s="138"/>
      <c r="DF35" s="138"/>
      <c r="DG35" s="138"/>
      <c r="DH35" s="138"/>
      <c r="DI35" s="138"/>
      <c r="DJ35" s="138"/>
      <c r="DK35" s="138"/>
      <c r="DL35" s="138"/>
      <c r="DM35" s="138"/>
      <c r="DN35" s="138"/>
      <c r="DO35" s="138"/>
      <c r="DP35" s="138"/>
      <c r="DQ35" s="138"/>
      <c r="DR35" s="138"/>
      <c r="DS35" s="138"/>
      <c r="DT35" s="138"/>
      <c r="DU35" s="138"/>
      <c r="DV35" s="138"/>
      <c r="DW35" s="138"/>
      <c r="DX35" s="138"/>
      <c r="DY35" s="138"/>
      <c r="DZ35" s="138"/>
      <c r="EA35" s="138"/>
      <c r="EB35" s="138"/>
      <c r="EC35" s="138"/>
      <c r="ED35" s="138"/>
      <c r="EE35" s="138"/>
      <c r="EF35" s="138"/>
      <c r="EG35" s="138"/>
      <c r="EH35" s="138"/>
      <c r="EI35" s="138"/>
      <c r="EJ35" s="138"/>
      <c r="EK35" s="138"/>
      <c r="EL35" s="138"/>
      <c r="EM35" s="138"/>
      <c r="EN35" s="138"/>
      <c r="EO35" s="138"/>
      <c r="EP35" s="138"/>
      <c r="EQ35" s="138"/>
      <c r="ER35" s="138"/>
      <c r="ES35" s="138"/>
      <c r="ET35" s="138"/>
      <c r="EU35" s="138"/>
      <c r="EV35" s="138"/>
      <c r="EW35" s="138"/>
      <c r="EX35" s="138"/>
      <c r="EY35" s="138"/>
      <c r="EZ35" s="138"/>
      <c r="FA35" s="138"/>
      <c r="FB35" s="138"/>
      <c r="FC35" s="138"/>
      <c r="FD35" s="138"/>
      <c r="FE35" s="138"/>
      <c r="FF35" s="138"/>
      <c r="FG35" s="138"/>
      <c r="FH35" s="138"/>
      <c r="FI35" s="138"/>
      <c r="FJ35" s="138"/>
      <c r="FK35" s="138"/>
      <c r="FL35" s="138"/>
      <c r="FM35" s="138"/>
      <c r="FN35" s="138"/>
      <c r="FO35" s="138"/>
      <c r="FP35" s="138"/>
      <c r="FQ35" s="138"/>
      <c r="FR35" s="138"/>
      <c r="FS35" s="138"/>
      <c r="FT35" s="138"/>
      <c r="FU35" s="138"/>
      <c r="FV35" s="138"/>
      <c r="FW35" s="138"/>
      <c r="FX35" s="138"/>
      <c r="FY35" s="138"/>
      <c r="FZ35" s="138"/>
      <c r="GA35" s="138"/>
      <c r="GB35" s="138"/>
      <c r="GC35" s="138"/>
      <c r="GD35" s="138"/>
      <c r="GE35" s="138"/>
      <c r="GF35" s="138"/>
      <c r="GG35" s="138"/>
      <c r="GH35" s="138"/>
      <c r="GI35" s="138"/>
      <c r="GJ35" s="138"/>
      <c r="GK35" s="138"/>
      <c r="GL35" s="138"/>
      <c r="GM35" s="138"/>
      <c r="GN35" s="138"/>
      <c r="GO35" s="138"/>
      <c r="GP35" s="138"/>
      <c r="GQ35" s="138"/>
      <c r="GR35" s="138"/>
      <c r="GS35" s="138"/>
      <c r="GT35" s="138"/>
      <c r="GU35" s="138"/>
      <c r="GV35" s="138"/>
      <c r="GW35" s="138"/>
      <c r="GX35" s="138"/>
      <c r="GY35" s="138"/>
      <c r="GZ35" s="138"/>
      <c r="HA35" s="138"/>
      <c r="HB35" s="138"/>
      <c r="HC35" s="138"/>
      <c r="HD35" s="138"/>
      <c r="HE35" s="138"/>
      <c r="HF35" s="138"/>
      <c r="HG35" s="138"/>
      <c r="HH35" s="138"/>
      <c r="HI35" s="138"/>
      <c r="HJ35" s="138"/>
      <c r="HK35" s="138"/>
      <c r="HL35" s="138"/>
      <c r="HM35" s="138"/>
      <c r="HN35" s="138"/>
      <c r="HO35" s="138"/>
      <c r="HP35" s="138"/>
      <c r="HQ35" s="138"/>
      <c r="HR35" s="138"/>
      <c r="HS35" s="138"/>
      <c r="HT35" s="138"/>
      <c r="HU35" s="138"/>
      <c r="HV35" s="138"/>
      <c r="HW35" s="138"/>
      <c r="HX35" s="138"/>
      <c r="HY35" s="138"/>
      <c r="HZ35" s="138"/>
      <c r="IA35" s="138"/>
      <c r="IB35" s="138"/>
      <c r="IC35" s="138"/>
      <c r="ID35" s="138"/>
      <c r="IE35" s="138"/>
      <c r="IF35" s="138"/>
      <c r="IG35" s="138"/>
      <c r="IH35" s="138"/>
      <c r="II35" s="138"/>
      <c r="IJ35" s="138"/>
      <c r="IK35" s="138"/>
      <c r="IL35" s="138"/>
      <c r="IM35" s="138"/>
      <c r="IN35" s="138"/>
      <c r="IO35" s="138"/>
      <c r="IP35" s="138"/>
      <c r="IQ35" s="138"/>
      <c r="IR35" s="138"/>
      <c r="IS35" s="138"/>
      <c r="IT35" s="138"/>
      <c r="IU35" s="138"/>
      <c r="IV35" s="138"/>
      <c r="IW35" s="138"/>
      <c r="IX35" s="138"/>
      <c r="IY35" s="138"/>
      <c r="IZ35" s="138"/>
    </row>
    <row r="36" spans="1:260" s="3" customFormat="1" ht="23.25" x14ac:dyDescent="0.35">
      <c r="A36" s="748"/>
      <c r="B36" s="751"/>
      <c r="C36" s="746"/>
      <c r="D36" s="746"/>
      <c r="E36" s="746"/>
      <c r="F36" s="527">
        <f t="shared" si="22"/>
        <v>0</v>
      </c>
      <c r="G36" s="746"/>
      <c r="H36" s="746"/>
      <c r="I36" s="746"/>
      <c r="J36" s="527">
        <f t="shared" si="23"/>
        <v>0</v>
      </c>
      <c r="K36" s="746"/>
      <c r="L36" s="746"/>
      <c r="M36" s="746"/>
      <c r="N36" s="528">
        <f t="shared" si="24"/>
        <v>0</v>
      </c>
      <c r="O36" s="521"/>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8"/>
      <c r="BP36" s="138"/>
      <c r="BQ36" s="138"/>
      <c r="BR36" s="138"/>
      <c r="BS36" s="138"/>
      <c r="BT36" s="138"/>
      <c r="BU36" s="138"/>
      <c r="BV36" s="138"/>
      <c r="BW36" s="138"/>
      <c r="BX36" s="138"/>
      <c r="BY36" s="138"/>
      <c r="BZ36" s="138"/>
      <c r="CA36" s="138"/>
      <c r="CB36" s="138"/>
      <c r="CC36" s="138"/>
      <c r="CD36" s="138"/>
      <c r="CE36" s="138"/>
      <c r="CF36" s="138"/>
      <c r="CG36" s="138"/>
      <c r="CH36" s="138"/>
      <c r="CI36" s="138"/>
      <c r="CJ36" s="138"/>
      <c r="CK36" s="138"/>
      <c r="CL36" s="138"/>
      <c r="CM36" s="138"/>
      <c r="CN36" s="138"/>
      <c r="CO36" s="138"/>
      <c r="CP36" s="138"/>
      <c r="CQ36" s="138"/>
      <c r="CR36" s="138"/>
      <c r="CS36" s="138"/>
      <c r="CT36" s="138"/>
      <c r="CU36" s="138"/>
      <c r="CV36" s="138"/>
      <c r="CW36" s="138"/>
      <c r="CX36" s="138"/>
      <c r="CY36" s="138"/>
      <c r="CZ36" s="138"/>
      <c r="DA36" s="138"/>
      <c r="DB36" s="138"/>
      <c r="DC36" s="138"/>
      <c r="DD36" s="138"/>
      <c r="DE36" s="138"/>
      <c r="DF36" s="138"/>
      <c r="DG36" s="138"/>
      <c r="DH36" s="138"/>
      <c r="DI36" s="138"/>
      <c r="DJ36" s="138"/>
      <c r="DK36" s="138"/>
      <c r="DL36" s="138"/>
      <c r="DM36" s="138"/>
      <c r="DN36" s="138"/>
      <c r="DO36" s="138"/>
      <c r="DP36" s="138"/>
      <c r="DQ36" s="138"/>
      <c r="DR36" s="138"/>
      <c r="DS36" s="138"/>
      <c r="DT36" s="138"/>
      <c r="DU36" s="138"/>
      <c r="DV36" s="138"/>
      <c r="DW36" s="138"/>
      <c r="DX36" s="138"/>
      <c r="DY36" s="138"/>
      <c r="DZ36" s="138"/>
      <c r="EA36" s="138"/>
      <c r="EB36" s="138"/>
      <c r="EC36" s="138"/>
      <c r="ED36" s="138"/>
      <c r="EE36" s="138"/>
      <c r="EF36" s="138"/>
      <c r="EG36" s="138"/>
      <c r="EH36" s="138"/>
      <c r="EI36" s="138"/>
      <c r="EJ36" s="138"/>
      <c r="EK36" s="138"/>
      <c r="EL36" s="138"/>
      <c r="EM36" s="138"/>
      <c r="EN36" s="138"/>
      <c r="EO36" s="138"/>
      <c r="EP36" s="138"/>
      <c r="EQ36" s="138"/>
      <c r="ER36" s="138"/>
      <c r="ES36" s="138"/>
      <c r="ET36" s="138"/>
      <c r="EU36" s="138"/>
      <c r="EV36" s="138"/>
      <c r="EW36" s="138"/>
      <c r="EX36" s="138"/>
      <c r="EY36" s="138"/>
      <c r="EZ36" s="138"/>
      <c r="FA36" s="138"/>
      <c r="FB36" s="138"/>
      <c r="FC36" s="138"/>
      <c r="FD36" s="138"/>
      <c r="FE36" s="138"/>
      <c r="FF36" s="138"/>
      <c r="FG36" s="138"/>
      <c r="FH36" s="138"/>
      <c r="FI36" s="138"/>
      <c r="FJ36" s="138"/>
      <c r="FK36" s="138"/>
      <c r="FL36" s="138"/>
      <c r="FM36" s="138"/>
      <c r="FN36" s="138"/>
      <c r="FO36" s="138"/>
      <c r="FP36" s="138"/>
      <c r="FQ36" s="138"/>
      <c r="FR36" s="138"/>
      <c r="FS36" s="138"/>
      <c r="FT36" s="138"/>
      <c r="FU36" s="138"/>
      <c r="FV36" s="138"/>
      <c r="FW36" s="138"/>
      <c r="FX36" s="138"/>
      <c r="FY36" s="138"/>
      <c r="FZ36" s="138"/>
      <c r="GA36" s="138"/>
      <c r="GB36" s="138"/>
      <c r="GC36" s="138"/>
      <c r="GD36" s="138"/>
      <c r="GE36" s="138"/>
      <c r="GF36" s="138"/>
      <c r="GG36" s="138"/>
      <c r="GH36" s="138"/>
      <c r="GI36" s="138"/>
      <c r="GJ36" s="138"/>
      <c r="GK36" s="138"/>
      <c r="GL36" s="138"/>
      <c r="GM36" s="138"/>
      <c r="GN36" s="138"/>
      <c r="GO36" s="138"/>
      <c r="GP36" s="138"/>
      <c r="GQ36" s="138"/>
      <c r="GR36" s="138"/>
      <c r="GS36" s="138"/>
      <c r="GT36" s="138"/>
      <c r="GU36" s="138"/>
      <c r="GV36" s="138"/>
      <c r="GW36" s="138"/>
      <c r="GX36" s="138"/>
      <c r="GY36" s="138"/>
      <c r="GZ36" s="138"/>
      <c r="HA36" s="138"/>
      <c r="HB36" s="138"/>
      <c r="HC36" s="138"/>
      <c r="HD36" s="138"/>
      <c r="HE36" s="138"/>
      <c r="HF36" s="138"/>
      <c r="HG36" s="138"/>
      <c r="HH36" s="138"/>
      <c r="HI36" s="138"/>
      <c r="HJ36" s="138"/>
      <c r="HK36" s="138"/>
      <c r="HL36" s="138"/>
      <c r="HM36" s="138"/>
      <c r="HN36" s="138"/>
      <c r="HO36" s="138"/>
      <c r="HP36" s="138"/>
      <c r="HQ36" s="138"/>
      <c r="HR36" s="138"/>
      <c r="HS36" s="138"/>
      <c r="HT36" s="138"/>
      <c r="HU36" s="138"/>
      <c r="HV36" s="138"/>
      <c r="HW36" s="138"/>
      <c r="HX36" s="138"/>
      <c r="HY36" s="138"/>
      <c r="HZ36" s="138"/>
      <c r="IA36" s="138"/>
      <c r="IB36" s="138"/>
      <c r="IC36" s="138"/>
      <c r="ID36" s="138"/>
      <c r="IE36" s="138"/>
      <c r="IF36" s="138"/>
      <c r="IG36" s="138"/>
      <c r="IH36" s="138"/>
      <c r="II36" s="138"/>
      <c r="IJ36" s="138"/>
      <c r="IK36" s="138"/>
      <c r="IL36" s="138"/>
      <c r="IM36" s="138"/>
      <c r="IN36" s="138"/>
      <c r="IO36" s="138"/>
      <c r="IP36" s="138"/>
      <c r="IQ36" s="138"/>
      <c r="IR36" s="138"/>
      <c r="IS36" s="138"/>
      <c r="IT36" s="138"/>
      <c r="IU36" s="138"/>
      <c r="IV36" s="138"/>
      <c r="IW36" s="138"/>
      <c r="IX36" s="138"/>
      <c r="IY36" s="138"/>
      <c r="IZ36" s="138"/>
    </row>
    <row r="37" spans="1:260" s="3" customFormat="1" ht="23.25" x14ac:dyDescent="0.35">
      <c r="A37" s="529" t="s">
        <v>125</v>
      </c>
      <c r="B37" s="530"/>
      <c r="C37" s="531">
        <f>SUM(C33:C36)</f>
        <v>0</v>
      </c>
      <c r="D37" s="531">
        <f t="shared" ref="D37" si="25">SUM(D33:D36)</f>
        <v>0</v>
      </c>
      <c r="E37" s="531">
        <f t="shared" ref="E37" si="26">SUM(E33:E36)</f>
        <v>0</v>
      </c>
      <c r="F37" s="532">
        <f t="shared" ref="F37" si="27">SUM(F33:F36)</f>
        <v>0</v>
      </c>
      <c r="G37" s="531">
        <f t="shared" ref="G37" si="28">SUM(G33:G36)</f>
        <v>0</v>
      </c>
      <c r="H37" s="531">
        <f t="shared" ref="H37" si="29">SUM(H33:H36)</f>
        <v>0</v>
      </c>
      <c r="I37" s="531">
        <f t="shared" ref="I37" si="30">SUM(I33:I36)</f>
        <v>0</v>
      </c>
      <c r="J37" s="532">
        <f t="shared" ref="J37" si="31">SUM(J33:J36)</f>
        <v>0</v>
      </c>
      <c r="K37" s="531">
        <f t="shared" ref="K37" si="32">SUM(K33:K36)</f>
        <v>0</v>
      </c>
      <c r="L37" s="531">
        <f t="shared" ref="L37" si="33">SUM(L33:L36)</f>
        <v>0</v>
      </c>
      <c r="M37" s="531">
        <f t="shared" ref="M37" si="34">SUM(M33:M36)</f>
        <v>0</v>
      </c>
      <c r="N37" s="532">
        <f t="shared" ref="N37" si="35">SUM(N33:N36)</f>
        <v>0</v>
      </c>
      <c r="O37" s="521"/>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38"/>
      <c r="BP37" s="138"/>
      <c r="BQ37" s="138"/>
      <c r="BR37" s="138"/>
      <c r="BS37" s="138"/>
      <c r="BT37" s="138"/>
      <c r="BU37" s="138"/>
      <c r="BV37" s="138"/>
      <c r="BW37" s="138"/>
      <c r="BX37" s="138"/>
      <c r="BY37" s="138"/>
      <c r="BZ37" s="138"/>
      <c r="CA37" s="138"/>
      <c r="CB37" s="138"/>
      <c r="CC37" s="138"/>
      <c r="CD37" s="138"/>
      <c r="CE37" s="138"/>
      <c r="CF37" s="138"/>
      <c r="CG37" s="138"/>
      <c r="CH37" s="138"/>
      <c r="CI37" s="138"/>
      <c r="CJ37" s="138"/>
      <c r="CK37" s="138"/>
      <c r="CL37" s="138"/>
      <c r="CM37" s="138"/>
      <c r="CN37" s="138"/>
      <c r="CO37" s="138"/>
      <c r="CP37" s="138"/>
      <c r="CQ37" s="138"/>
      <c r="CR37" s="138"/>
      <c r="CS37" s="138"/>
      <c r="CT37" s="138"/>
      <c r="CU37" s="138"/>
      <c r="CV37" s="138"/>
      <c r="CW37" s="138"/>
      <c r="CX37" s="138"/>
      <c r="CY37" s="138"/>
      <c r="CZ37" s="138"/>
      <c r="DA37" s="138"/>
      <c r="DB37" s="138"/>
      <c r="DC37" s="138"/>
      <c r="DD37" s="138"/>
      <c r="DE37" s="138"/>
      <c r="DF37" s="138"/>
      <c r="DG37" s="138"/>
      <c r="DH37" s="138"/>
      <c r="DI37" s="138"/>
      <c r="DJ37" s="138"/>
      <c r="DK37" s="138"/>
      <c r="DL37" s="138"/>
      <c r="DM37" s="138"/>
      <c r="DN37" s="138"/>
      <c r="DO37" s="138"/>
      <c r="DP37" s="138"/>
      <c r="DQ37" s="138"/>
      <c r="DR37" s="138"/>
      <c r="DS37" s="138"/>
      <c r="DT37" s="138"/>
      <c r="DU37" s="138"/>
      <c r="DV37" s="138"/>
      <c r="DW37" s="138"/>
      <c r="DX37" s="138"/>
      <c r="DY37" s="138"/>
      <c r="DZ37" s="138"/>
      <c r="EA37" s="138"/>
      <c r="EB37" s="138"/>
      <c r="EC37" s="138"/>
      <c r="ED37" s="138"/>
      <c r="EE37" s="138"/>
      <c r="EF37" s="138"/>
      <c r="EG37" s="138"/>
      <c r="EH37" s="138"/>
      <c r="EI37" s="138"/>
      <c r="EJ37" s="138"/>
      <c r="EK37" s="138"/>
      <c r="EL37" s="138"/>
      <c r="EM37" s="138"/>
      <c r="EN37" s="138"/>
      <c r="EO37" s="138"/>
      <c r="EP37" s="138"/>
      <c r="EQ37" s="138"/>
      <c r="ER37" s="138"/>
      <c r="ES37" s="138"/>
      <c r="ET37" s="138"/>
      <c r="EU37" s="138"/>
      <c r="EV37" s="138"/>
      <c r="EW37" s="138"/>
      <c r="EX37" s="138"/>
      <c r="EY37" s="138"/>
      <c r="EZ37" s="138"/>
      <c r="FA37" s="138"/>
      <c r="FB37" s="138"/>
      <c r="FC37" s="138"/>
      <c r="FD37" s="138"/>
      <c r="FE37" s="138"/>
      <c r="FF37" s="138"/>
      <c r="FG37" s="138"/>
      <c r="FH37" s="138"/>
      <c r="FI37" s="138"/>
      <c r="FJ37" s="138"/>
      <c r="FK37" s="138"/>
      <c r="FL37" s="138"/>
      <c r="FM37" s="138"/>
      <c r="FN37" s="138"/>
      <c r="FO37" s="138"/>
      <c r="FP37" s="138"/>
      <c r="FQ37" s="138"/>
      <c r="FR37" s="138"/>
      <c r="FS37" s="138"/>
      <c r="FT37" s="138"/>
      <c r="FU37" s="138"/>
      <c r="FV37" s="138"/>
      <c r="FW37" s="138"/>
      <c r="FX37" s="138"/>
      <c r="FY37" s="138"/>
      <c r="FZ37" s="138"/>
      <c r="GA37" s="138"/>
      <c r="GB37" s="138"/>
      <c r="GC37" s="138"/>
      <c r="GD37" s="138"/>
      <c r="GE37" s="138"/>
      <c r="GF37" s="138"/>
      <c r="GG37" s="138"/>
      <c r="GH37" s="138"/>
      <c r="GI37" s="138"/>
      <c r="GJ37" s="138"/>
      <c r="GK37" s="138"/>
      <c r="GL37" s="138"/>
      <c r="GM37" s="138"/>
      <c r="GN37" s="138"/>
      <c r="GO37" s="138"/>
      <c r="GP37" s="138"/>
      <c r="GQ37" s="138"/>
      <c r="GR37" s="138"/>
      <c r="GS37" s="138"/>
      <c r="GT37" s="138"/>
      <c r="GU37" s="138"/>
      <c r="GV37" s="138"/>
      <c r="GW37" s="138"/>
      <c r="GX37" s="138"/>
      <c r="GY37" s="138"/>
      <c r="GZ37" s="138"/>
      <c r="HA37" s="138"/>
      <c r="HB37" s="138"/>
      <c r="HC37" s="138"/>
      <c r="HD37" s="138"/>
      <c r="HE37" s="138"/>
      <c r="HF37" s="138"/>
      <c r="HG37" s="138"/>
      <c r="HH37" s="138"/>
      <c r="HI37" s="138"/>
      <c r="HJ37" s="138"/>
      <c r="HK37" s="138"/>
      <c r="HL37" s="138"/>
      <c r="HM37" s="138"/>
      <c r="HN37" s="138"/>
      <c r="HO37" s="138"/>
      <c r="HP37" s="138"/>
      <c r="HQ37" s="138"/>
      <c r="HR37" s="138"/>
      <c r="HS37" s="138"/>
      <c r="HT37" s="138"/>
      <c r="HU37" s="138"/>
      <c r="HV37" s="138"/>
      <c r="HW37" s="138"/>
      <c r="HX37" s="138"/>
      <c r="HY37" s="138"/>
      <c r="HZ37" s="138"/>
      <c r="IA37" s="138"/>
      <c r="IB37" s="138"/>
      <c r="IC37" s="138"/>
      <c r="ID37" s="138"/>
      <c r="IE37" s="138"/>
      <c r="IF37" s="138"/>
      <c r="IG37" s="138"/>
      <c r="IH37" s="138"/>
      <c r="II37" s="138"/>
      <c r="IJ37" s="138"/>
      <c r="IK37" s="138"/>
      <c r="IL37" s="138"/>
      <c r="IM37" s="138"/>
      <c r="IN37" s="138"/>
      <c r="IO37" s="138"/>
      <c r="IP37" s="138"/>
      <c r="IQ37" s="138"/>
      <c r="IR37" s="138"/>
      <c r="IS37" s="138"/>
      <c r="IT37" s="138"/>
      <c r="IU37" s="138"/>
      <c r="IV37" s="138"/>
      <c r="IW37" s="138"/>
      <c r="IX37" s="138"/>
      <c r="IY37" s="138"/>
      <c r="IZ37" s="138"/>
    </row>
    <row r="38" spans="1:260" s="3" customFormat="1" ht="23.25" x14ac:dyDescent="0.35">
      <c r="A38" s="509" t="s">
        <v>306</v>
      </c>
      <c r="B38" s="34" t="s">
        <v>49</v>
      </c>
      <c r="C38" s="533" t="s">
        <v>148</v>
      </c>
      <c r="D38" s="34" t="s">
        <v>444</v>
      </c>
      <c r="E38" s="34" t="s">
        <v>146</v>
      </c>
      <c r="F38" s="34" t="s">
        <v>147</v>
      </c>
      <c r="G38" s="519" t="s">
        <v>148</v>
      </c>
      <c r="H38" s="34" t="s">
        <v>444</v>
      </c>
      <c r="I38" s="34" t="s">
        <v>146</v>
      </c>
      <c r="J38" s="34" t="s">
        <v>147</v>
      </c>
      <c r="K38" s="34" t="s">
        <v>148</v>
      </c>
      <c r="L38" s="34" t="s">
        <v>444</v>
      </c>
      <c r="M38" s="34" t="s">
        <v>146</v>
      </c>
      <c r="N38" s="34" t="s">
        <v>147</v>
      </c>
      <c r="O38" s="521"/>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138"/>
      <c r="BO38" s="138"/>
      <c r="BP38" s="138"/>
      <c r="BQ38" s="138"/>
      <c r="BR38" s="138"/>
      <c r="BS38" s="138"/>
      <c r="BT38" s="138"/>
      <c r="BU38" s="138"/>
      <c r="BV38" s="138"/>
      <c r="BW38" s="138"/>
      <c r="BX38" s="138"/>
      <c r="BY38" s="138"/>
      <c r="BZ38" s="138"/>
      <c r="CA38" s="138"/>
      <c r="CB38" s="138"/>
      <c r="CC38" s="138"/>
      <c r="CD38" s="138"/>
      <c r="CE38" s="138"/>
      <c r="CF38" s="138"/>
      <c r="CG38" s="138"/>
      <c r="CH38" s="138"/>
      <c r="CI38" s="138"/>
      <c r="CJ38" s="138"/>
      <c r="CK38" s="138"/>
      <c r="CL38" s="138"/>
      <c r="CM38" s="138"/>
      <c r="CN38" s="138"/>
      <c r="CO38" s="138"/>
      <c r="CP38" s="138"/>
      <c r="CQ38" s="138"/>
      <c r="CR38" s="138"/>
      <c r="CS38" s="138"/>
      <c r="CT38" s="138"/>
      <c r="CU38" s="138"/>
      <c r="CV38" s="138"/>
      <c r="CW38" s="138"/>
      <c r="CX38" s="138"/>
      <c r="CY38" s="138"/>
      <c r="CZ38" s="138"/>
      <c r="DA38" s="138"/>
      <c r="DB38" s="138"/>
      <c r="DC38" s="138"/>
      <c r="DD38" s="138"/>
      <c r="DE38" s="138"/>
      <c r="DF38" s="138"/>
      <c r="DG38" s="138"/>
      <c r="DH38" s="138"/>
      <c r="DI38" s="138"/>
      <c r="DJ38" s="138"/>
      <c r="DK38" s="138"/>
      <c r="DL38" s="138"/>
      <c r="DM38" s="138"/>
      <c r="DN38" s="138"/>
      <c r="DO38" s="138"/>
      <c r="DP38" s="138"/>
      <c r="DQ38" s="138"/>
      <c r="DR38" s="138"/>
      <c r="DS38" s="138"/>
      <c r="DT38" s="138"/>
      <c r="DU38" s="138"/>
      <c r="DV38" s="138"/>
      <c r="DW38" s="138"/>
      <c r="DX38" s="138"/>
      <c r="DY38" s="138"/>
      <c r="DZ38" s="138"/>
      <c r="EA38" s="138"/>
      <c r="EB38" s="138"/>
      <c r="EC38" s="138"/>
      <c r="ED38" s="138"/>
      <c r="EE38" s="138"/>
      <c r="EF38" s="138"/>
      <c r="EG38" s="138"/>
      <c r="EH38" s="138"/>
      <c r="EI38" s="138"/>
      <c r="EJ38" s="138"/>
      <c r="EK38" s="138"/>
      <c r="EL38" s="138"/>
      <c r="EM38" s="138"/>
      <c r="EN38" s="138"/>
      <c r="EO38" s="138"/>
      <c r="EP38" s="138"/>
      <c r="EQ38" s="138"/>
      <c r="ER38" s="138"/>
      <c r="ES38" s="138"/>
      <c r="ET38" s="138"/>
      <c r="EU38" s="138"/>
      <c r="EV38" s="138"/>
      <c r="EW38" s="138"/>
      <c r="EX38" s="138"/>
      <c r="EY38" s="138"/>
      <c r="EZ38" s="138"/>
      <c r="FA38" s="138"/>
      <c r="FB38" s="138"/>
      <c r="FC38" s="138"/>
      <c r="FD38" s="138"/>
      <c r="FE38" s="138"/>
      <c r="FF38" s="138"/>
      <c r="FG38" s="138"/>
      <c r="FH38" s="138"/>
      <c r="FI38" s="138"/>
      <c r="FJ38" s="138"/>
      <c r="FK38" s="138"/>
      <c r="FL38" s="138"/>
      <c r="FM38" s="138"/>
      <c r="FN38" s="138"/>
      <c r="FO38" s="138"/>
      <c r="FP38" s="138"/>
      <c r="FQ38" s="138"/>
      <c r="FR38" s="138"/>
      <c r="FS38" s="138"/>
      <c r="FT38" s="138"/>
      <c r="FU38" s="138"/>
      <c r="FV38" s="138"/>
      <c r="FW38" s="138"/>
      <c r="FX38" s="138"/>
      <c r="FY38" s="138"/>
      <c r="FZ38" s="138"/>
      <c r="GA38" s="138"/>
      <c r="GB38" s="138"/>
      <c r="GC38" s="138"/>
      <c r="GD38" s="138"/>
      <c r="GE38" s="138"/>
      <c r="GF38" s="138"/>
      <c r="GG38" s="138"/>
      <c r="GH38" s="138"/>
      <c r="GI38" s="138"/>
      <c r="GJ38" s="138"/>
      <c r="GK38" s="138"/>
      <c r="GL38" s="138"/>
      <c r="GM38" s="138"/>
      <c r="GN38" s="138"/>
      <c r="GO38" s="138"/>
      <c r="GP38" s="138"/>
      <c r="GQ38" s="138"/>
      <c r="GR38" s="138"/>
      <c r="GS38" s="138"/>
      <c r="GT38" s="138"/>
      <c r="GU38" s="138"/>
      <c r="GV38" s="138"/>
      <c r="GW38" s="138"/>
      <c r="GX38" s="138"/>
      <c r="GY38" s="138"/>
      <c r="GZ38" s="138"/>
      <c r="HA38" s="138"/>
      <c r="HB38" s="138"/>
      <c r="HC38" s="138"/>
      <c r="HD38" s="138"/>
      <c r="HE38" s="138"/>
      <c r="HF38" s="138"/>
      <c r="HG38" s="138"/>
      <c r="HH38" s="138"/>
      <c r="HI38" s="138"/>
      <c r="HJ38" s="138"/>
      <c r="HK38" s="138"/>
      <c r="HL38" s="138"/>
      <c r="HM38" s="138"/>
      <c r="HN38" s="138"/>
      <c r="HO38" s="138"/>
      <c r="HP38" s="138"/>
      <c r="HQ38" s="138"/>
      <c r="HR38" s="138"/>
      <c r="HS38" s="138"/>
      <c r="HT38" s="138"/>
      <c r="HU38" s="138"/>
      <c r="HV38" s="138"/>
      <c r="HW38" s="138"/>
      <c r="HX38" s="138"/>
      <c r="HY38" s="138"/>
      <c r="HZ38" s="138"/>
      <c r="IA38" s="138"/>
      <c r="IB38" s="138"/>
      <c r="IC38" s="138"/>
      <c r="ID38" s="138"/>
      <c r="IE38" s="138"/>
      <c r="IF38" s="138"/>
      <c r="IG38" s="138"/>
      <c r="IH38" s="138"/>
      <c r="II38" s="138"/>
      <c r="IJ38" s="138"/>
      <c r="IK38" s="138"/>
      <c r="IL38" s="138"/>
      <c r="IM38" s="138"/>
      <c r="IN38" s="138"/>
      <c r="IO38" s="138"/>
      <c r="IP38" s="138"/>
      <c r="IQ38" s="138"/>
      <c r="IR38" s="138"/>
      <c r="IS38" s="138"/>
      <c r="IT38" s="138"/>
      <c r="IU38" s="138"/>
      <c r="IV38" s="138"/>
      <c r="IW38" s="138"/>
      <c r="IX38" s="138"/>
      <c r="IY38" s="138"/>
      <c r="IZ38" s="138"/>
    </row>
    <row r="39" spans="1:260" s="3" customFormat="1" ht="23.25" x14ac:dyDescent="0.35">
      <c r="A39" s="748"/>
      <c r="B39" s="749"/>
      <c r="C39" s="746"/>
      <c r="D39" s="534"/>
      <c r="E39" s="746"/>
      <c r="F39" s="463">
        <f>C39*E39</f>
        <v>0</v>
      </c>
      <c r="G39" s="746"/>
      <c r="H39" s="534"/>
      <c r="I39" s="746"/>
      <c r="J39" s="463">
        <f>G39*I39</f>
        <v>0</v>
      </c>
      <c r="K39" s="746"/>
      <c r="L39" s="534"/>
      <c r="M39" s="746"/>
      <c r="N39" s="220">
        <f>K39*M39</f>
        <v>0</v>
      </c>
      <c r="O39" s="521"/>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38"/>
      <c r="BO39" s="138"/>
      <c r="BP39" s="138"/>
      <c r="BQ39" s="138"/>
      <c r="BR39" s="138"/>
      <c r="BS39" s="138"/>
      <c r="BT39" s="138"/>
      <c r="BU39" s="138"/>
      <c r="BV39" s="138"/>
      <c r="BW39" s="138"/>
      <c r="BX39" s="138"/>
      <c r="BY39" s="138"/>
      <c r="BZ39" s="138"/>
      <c r="CA39" s="138"/>
      <c r="CB39" s="138"/>
      <c r="CC39" s="138"/>
      <c r="CD39" s="138"/>
      <c r="CE39" s="138"/>
      <c r="CF39" s="138"/>
      <c r="CG39" s="138"/>
      <c r="CH39" s="138"/>
      <c r="CI39" s="138"/>
      <c r="CJ39" s="138"/>
      <c r="CK39" s="138"/>
      <c r="CL39" s="138"/>
      <c r="CM39" s="138"/>
      <c r="CN39" s="138"/>
      <c r="CO39" s="138"/>
      <c r="CP39" s="138"/>
      <c r="CQ39" s="138"/>
      <c r="CR39" s="138"/>
      <c r="CS39" s="138"/>
      <c r="CT39" s="138"/>
      <c r="CU39" s="138"/>
      <c r="CV39" s="138"/>
      <c r="CW39" s="138"/>
      <c r="CX39" s="138"/>
      <c r="CY39" s="138"/>
      <c r="CZ39" s="138"/>
      <c r="DA39" s="138"/>
      <c r="DB39" s="138"/>
      <c r="DC39" s="138"/>
      <c r="DD39" s="138"/>
      <c r="DE39" s="138"/>
      <c r="DF39" s="138"/>
      <c r="DG39" s="138"/>
      <c r="DH39" s="138"/>
      <c r="DI39" s="138"/>
      <c r="DJ39" s="138"/>
      <c r="DK39" s="138"/>
      <c r="DL39" s="138"/>
      <c r="DM39" s="138"/>
      <c r="DN39" s="138"/>
      <c r="DO39" s="138"/>
      <c r="DP39" s="138"/>
      <c r="DQ39" s="138"/>
      <c r="DR39" s="138"/>
      <c r="DS39" s="138"/>
      <c r="DT39" s="138"/>
      <c r="DU39" s="138"/>
      <c r="DV39" s="138"/>
      <c r="DW39" s="138"/>
      <c r="DX39" s="138"/>
      <c r="DY39" s="138"/>
      <c r="DZ39" s="138"/>
      <c r="EA39" s="138"/>
      <c r="EB39" s="138"/>
      <c r="EC39" s="138"/>
      <c r="ED39" s="138"/>
      <c r="EE39" s="138"/>
      <c r="EF39" s="138"/>
      <c r="EG39" s="138"/>
      <c r="EH39" s="138"/>
      <c r="EI39" s="138"/>
      <c r="EJ39" s="138"/>
      <c r="EK39" s="138"/>
      <c r="EL39" s="138"/>
      <c r="EM39" s="138"/>
      <c r="EN39" s="138"/>
      <c r="EO39" s="138"/>
      <c r="EP39" s="138"/>
      <c r="EQ39" s="138"/>
      <c r="ER39" s="138"/>
      <c r="ES39" s="138"/>
      <c r="ET39" s="138"/>
      <c r="EU39" s="138"/>
      <c r="EV39" s="138"/>
      <c r="EW39" s="138"/>
      <c r="EX39" s="138"/>
      <c r="EY39" s="138"/>
      <c r="EZ39" s="138"/>
      <c r="FA39" s="138"/>
      <c r="FB39" s="138"/>
      <c r="FC39" s="138"/>
      <c r="FD39" s="138"/>
      <c r="FE39" s="138"/>
      <c r="FF39" s="138"/>
      <c r="FG39" s="138"/>
      <c r="FH39" s="138"/>
      <c r="FI39" s="138"/>
      <c r="FJ39" s="138"/>
      <c r="FK39" s="138"/>
      <c r="FL39" s="138"/>
      <c r="FM39" s="138"/>
      <c r="FN39" s="138"/>
      <c r="FO39" s="138"/>
      <c r="FP39" s="138"/>
      <c r="FQ39" s="138"/>
      <c r="FR39" s="138"/>
      <c r="FS39" s="138"/>
      <c r="FT39" s="138"/>
      <c r="FU39" s="138"/>
      <c r="FV39" s="138"/>
      <c r="FW39" s="138"/>
      <c r="FX39" s="138"/>
      <c r="FY39" s="138"/>
      <c r="FZ39" s="138"/>
      <c r="GA39" s="138"/>
      <c r="GB39" s="138"/>
      <c r="GC39" s="138"/>
      <c r="GD39" s="138"/>
      <c r="GE39" s="138"/>
      <c r="GF39" s="138"/>
      <c r="GG39" s="138"/>
      <c r="GH39" s="138"/>
      <c r="GI39" s="138"/>
      <c r="GJ39" s="138"/>
      <c r="GK39" s="138"/>
      <c r="GL39" s="138"/>
      <c r="GM39" s="138"/>
      <c r="GN39" s="138"/>
      <c r="GO39" s="138"/>
      <c r="GP39" s="138"/>
      <c r="GQ39" s="138"/>
      <c r="GR39" s="138"/>
      <c r="GS39" s="138"/>
      <c r="GT39" s="138"/>
      <c r="GU39" s="138"/>
      <c r="GV39" s="138"/>
      <c r="GW39" s="138"/>
      <c r="GX39" s="138"/>
      <c r="GY39" s="138"/>
      <c r="GZ39" s="138"/>
      <c r="HA39" s="138"/>
      <c r="HB39" s="138"/>
      <c r="HC39" s="138"/>
      <c r="HD39" s="138"/>
      <c r="HE39" s="138"/>
      <c r="HF39" s="138"/>
      <c r="HG39" s="138"/>
      <c r="HH39" s="138"/>
      <c r="HI39" s="138"/>
      <c r="HJ39" s="138"/>
      <c r="HK39" s="138"/>
      <c r="HL39" s="138"/>
      <c r="HM39" s="138"/>
      <c r="HN39" s="138"/>
      <c r="HO39" s="138"/>
      <c r="HP39" s="138"/>
      <c r="HQ39" s="138"/>
      <c r="HR39" s="138"/>
      <c r="HS39" s="138"/>
      <c r="HT39" s="138"/>
      <c r="HU39" s="138"/>
      <c r="HV39" s="138"/>
      <c r="HW39" s="138"/>
      <c r="HX39" s="138"/>
      <c r="HY39" s="138"/>
      <c r="HZ39" s="138"/>
      <c r="IA39" s="138"/>
      <c r="IB39" s="138"/>
      <c r="IC39" s="138"/>
      <c r="ID39" s="138"/>
      <c r="IE39" s="138"/>
      <c r="IF39" s="138"/>
      <c r="IG39" s="138"/>
      <c r="IH39" s="138"/>
      <c r="II39" s="138"/>
      <c r="IJ39" s="138"/>
      <c r="IK39" s="138"/>
      <c r="IL39" s="138"/>
      <c r="IM39" s="138"/>
      <c r="IN39" s="138"/>
      <c r="IO39" s="138"/>
      <c r="IP39" s="138"/>
      <c r="IQ39" s="138"/>
      <c r="IR39" s="138"/>
      <c r="IS39" s="138"/>
      <c r="IT39" s="138"/>
      <c r="IU39" s="138"/>
      <c r="IV39" s="138"/>
      <c r="IW39" s="138"/>
      <c r="IX39" s="138"/>
      <c r="IY39" s="138"/>
      <c r="IZ39" s="138"/>
    </row>
    <row r="40" spans="1:260" s="3" customFormat="1" ht="23.25" x14ac:dyDescent="0.35">
      <c r="A40" s="748"/>
      <c r="B40" s="749"/>
      <c r="C40" s="746"/>
      <c r="D40" s="534"/>
      <c r="E40" s="746"/>
      <c r="F40" s="463">
        <f t="shared" ref="F40:F42" si="36">C40*E40</f>
        <v>0</v>
      </c>
      <c r="G40" s="746"/>
      <c r="H40" s="534"/>
      <c r="I40" s="746"/>
      <c r="J40" s="463">
        <f t="shared" ref="J40:J42" si="37">G40*I40</f>
        <v>0</v>
      </c>
      <c r="K40" s="746"/>
      <c r="L40" s="534"/>
      <c r="M40" s="746"/>
      <c r="N40" s="220">
        <f>K40*M40</f>
        <v>0</v>
      </c>
      <c r="O40" s="521"/>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c r="CS40" s="138"/>
      <c r="CT40" s="138"/>
      <c r="CU40" s="138"/>
      <c r="CV40" s="138"/>
      <c r="CW40" s="138"/>
      <c r="CX40" s="138"/>
      <c r="CY40" s="138"/>
      <c r="CZ40" s="138"/>
      <c r="DA40" s="138"/>
      <c r="DB40" s="138"/>
      <c r="DC40" s="138"/>
      <c r="DD40" s="138"/>
      <c r="DE40" s="138"/>
      <c r="DF40" s="138"/>
      <c r="DG40" s="138"/>
      <c r="DH40" s="138"/>
      <c r="DI40" s="138"/>
      <c r="DJ40" s="138"/>
      <c r="DK40" s="138"/>
      <c r="DL40" s="138"/>
      <c r="DM40" s="138"/>
      <c r="DN40" s="138"/>
      <c r="DO40" s="138"/>
      <c r="DP40" s="138"/>
      <c r="DQ40" s="138"/>
      <c r="DR40" s="138"/>
      <c r="DS40" s="138"/>
      <c r="DT40" s="138"/>
      <c r="DU40" s="138"/>
      <c r="DV40" s="138"/>
      <c r="DW40" s="138"/>
      <c r="DX40" s="138"/>
      <c r="DY40" s="138"/>
      <c r="DZ40" s="138"/>
      <c r="EA40" s="138"/>
      <c r="EB40" s="138"/>
      <c r="EC40" s="138"/>
      <c r="ED40" s="138"/>
      <c r="EE40" s="138"/>
      <c r="EF40" s="138"/>
      <c r="EG40" s="138"/>
      <c r="EH40" s="138"/>
      <c r="EI40" s="138"/>
      <c r="EJ40" s="138"/>
      <c r="EK40" s="138"/>
      <c r="EL40" s="138"/>
      <c r="EM40" s="138"/>
      <c r="EN40" s="138"/>
      <c r="EO40" s="138"/>
      <c r="EP40" s="138"/>
      <c r="EQ40" s="138"/>
      <c r="ER40" s="138"/>
      <c r="ES40" s="138"/>
      <c r="ET40" s="138"/>
      <c r="EU40" s="138"/>
      <c r="EV40" s="138"/>
      <c r="EW40" s="138"/>
      <c r="EX40" s="138"/>
      <c r="EY40" s="138"/>
      <c r="EZ40" s="138"/>
      <c r="FA40" s="138"/>
      <c r="FB40" s="138"/>
      <c r="FC40" s="138"/>
      <c r="FD40" s="138"/>
      <c r="FE40" s="138"/>
      <c r="FF40" s="138"/>
      <c r="FG40" s="138"/>
      <c r="FH40" s="138"/>
      <c r="FI40" s="138"/>
      <c r="FJ40" s="138"/>
      <c r="FK40" s="138"/>
      <c r="FL40" s="138"/>
      <c r="FM40" s="138"/>
      <c r="FN40" s="138"/>
      <c r="FO40" s="138"/>
      <c r="FP40" s="138"/>
      <c r="FQ40" s="138"/>
      <c r="FR40" s="138"/>
      <c r="FS40" s="138"/>
      <c r="FT40" s="138"/>
      <c r="FU40" s="138"/>
      <c r="FV40" s="138"/>
      <c r="FW40" s="138"/>
      <c r="FX40" s="138"/>
      <c r="FY40" s="138"/>
      <c r="FZ40" s="138"/>
      <c r="GA40" s="138"/>
      <c r="GB40" s="138"/>
      <c r="GC40" s="138"/>
      <c r="GD40" s="138"/>
      <c r="GE40" s="138"/>
      <c r="GF40" s="138"/>
      <c r="GG40" s="138"/>
      <c r="GH40" s="138"/>
      <c r="GI40" s="138"/>
      <c r="GJ40" s="138"/>
      <c r="GK40" s="138"/>
      <c r="GL40" s="138"/>
      <c r="GM40" s="138"/>
      <c r="GN40" s="138"/>
      <c r="GO40" s="138"/>
      <c r="GP40" s="138"/>
      <c r="GQ40" s="138"/>
      <c r="GR40" s="138"/>
      <c r="GS40" s="138"/>
      <c r="GT40" s="138"/>
      <c r="GU40" s="138"/>
      <c r="GV40" s="138"/>
      <c r="GW40" s="138"/>
      <c r="GX40" s="138"/>
      <c r="GY40" s="138"/>
      <c r="GZ40" s="138"/>
      <c r="HA40" s="138"/>
      <c r="HB40" s="138"/>
      <c r="HC40" s="138"/>
      <c r="HD40" s="138"/>
      <c r="HE40" s="138"/>
      <c r="HF40" s="138"/>
      <c r="HG40" s="138"/>
      <c r="HH40" s="138"/>
      <c r="HI40" s="138"/>
      <c r="HJ40" s="138"/>
      <c r="HK40" s="138"/>
      <c r="HL40" s="138"/>
      <c r="HM40" s="138"/>
      <c r="HN40" s="138"/>
      <c r="HO40" s="138"/>
      <c r="HP40" s="138"/>
      <c r="HQ40" s="138"/>
      <c r="HR40" s="138"/>
      <c r="HS40" s="138"/>
      <c r="HT40" s="138"/>
      <c r="HU40" s="138"/>
      <c r="HV40" s="138"/>
      <c r="HW40" s="138"/>
      <c r="HX40" s="138"/>
      <c r="HY40" s="138"/>
      <c r="HZ40" s="138"/>
      <c r="IA40" s="138"/>
      <c r="IB40" s="138"/>
      <c r="IC40" s="138"/>
      <c r="ID40" s="138"/>
      <c r="IE40" s="138"/>
      <c r="IF40" s="138"/>
      <c r="IG40" s="138"/>
      <c r="IH40" s="138"/>
      <c r="II40" s="138"/>
      <c r="IJ40" s="138"/>
      <c r="IK40" s="138"/>
      <c r="IL40" s="138"/>
      <c r="IM40" s="138"/>
      <c r="IN40" s="138"/>
      <c r="IO40" s="138"/>
      <c r="IP40" s="138"/>
      <c r="IQ40" s="138"/>
      <c r="IR40" s="138"/>
      <c r="IS40" s="138"/>
      <c r="IT40" s="138"/>
      <c r="IU40" s="138"/>
      <c r="IV40" s="138"/>
      <c r="IW40" s="138"/>
      <c r="IX40" s="138"/>
      <c r="IY40" s="138"/>
      <c r="IZ40" s="138"/>
    </row>
    <row r="41" spans="1:260" s="3" customFormat="1" ht="23.25" x14ac:dyDescent="0.35">
      <c r="A41" s="748"/>
      <c r="B41" s="749"/>
      <c r="C41" s="746"/>
      <c r="D41" s="534"/>
      <c r="E41" s="746"/>
      <c r="F41" s="463">
        <f t="shared" si="36"/>
        <v>0</v>
      </c>
      <c r="G41" s="746"/>
      <c r="H41" s="534"/>
      <c r="I41" s="746"/>
      <c r="J41" s="463">
        <f t="shared" si="37"/>
        <v>0</v>
      </c>
      <c r="K41" s="746"/>
      <c r="L41" s="534"/>
      <c r="M41" s="746"/>
      <c r="N41" s="220">
        <f>K41*M41</f>
        <v>0</v>
      </c>
      <c r="O41" s="521"/>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138"/>
      <c r="BM41" s="138"/>
      <c r="BN41" s="138"/>
      <c r="BO41" s="138"/>
      <c r="BP41" s="138"/>
      <c r="BQ41" s="138"/>
      <c r="BR41" s="138"/>
      <c r="BS41" s="138"/>
      <c r="BT41" s="138"/>
      <c r="BU41" s="138"/>
      <c r="BV41" s="138"/>
      <c r="BW41" s="138"/>
      <c r="BX41" s="138"/>
      <c r="BY41" s="138"/>
      <c r="BZ41" s="138"/>
      <c r="CA41" s="138"/>
      <c r="CB41" s="138"/>
      <c r="CC41" s="138"/>
      <c r="CD41" s="138"/>
      <c r="CE41" s="138"/>
      <c r="CF41" s="138"/>
      <c r="CG41" s="138"/>
      <c r="CH41" s="138"/>
      <c r="CI41" s="138"/>
      <c r="CJ41" s="138"/>
      <c r="CK41" s="138"/>
      <c r="CL41" s="138"/>
      <c r="CM41" s="138"/>
      <c r="CN41" s="138"/>
      <c r="CO41" s="138"/>
      <c r="CP41" s="138"/>
      <c r="CQ41" s="138"/>
      <c r="CR41" s="138"/>
      <c r="CS41" s="138"/>
      <c r="CT41" s="138"/>
      <c r="CU41" s="138"/>
      <c r="CV41" s="138"/>
      <c r="CW41" s="138"/>
      <c r="CX41" s="138"/>
      <c r="CY41" s="138"/>
      <c r="CZ41" s="138"/>
      <c r="DA41" s="138"/>
      <c r="DB41" s="138"/>
      <c r="DC41" s="138"/>
      <c r="DD41" s="138"/>
      <c r="DE41" s="138"/>
      <c r="DF41" s="138"/>
      <c r="DG41" s="138"/>
      <c r="DH41" s="138"/>
      <c r="DI41" s="138"/>
      <c r="DJ41" s="138"/>
      <c r="DK41" s="138"/>
      <c r="DL41" s="138"/>
      <c r="DM41" s="138"/>
      <c r="DN41" s="138"/>
      <c r="DO41" s="138"/>
      <c r="DP41" s="138"/>
      <c r="DQ41" s="138"/>
      <c r="DR41" s="138"/>
      <c r="DS41" s="138"/>
      <c r="DT41" s="138"/>
      <c r="DU41" s="138"/>
      <c r="DV41" s="138"/>
      <c r="DW41" s="138"/>
      <c r="DX41" s="138"/>
      <c r="DY41" s="138"/>
      <c r="DZ41" s="138"/>
      <c r="EA41" s="138"/>
      <c r="EB41" s="138"/>
      <c r="EC41" s="138"/>
      <c r="ED41" s="138"/>
      <c r="EE41" s="138"/>
      <c r="EF41" s="138"/>
      <c r="EG41" s="138"/>
      <c r="EH41" s="138"/>
      <c r="EI41" s="138"/>
      <c r="EJ41" s="138"/>
      <c r="EK41" s="138"/>
      <c r="EL41" s="138"/>
      <c r="EM41" s="138"/>
      <c r="EN41" s="138"/>
      <c r="EO41" s="138"/>
      <c r="EP41" s="138"/>
      <c r="EQ41" s="138"/>
      <c r="ER41" s="138"/>
      <c r="ES41" s="138"/>
      <c r="ET41" s="138"/>
      <c r="EU41" s="138"/>
      <c r="EV41" s="138"/>
      <c r="EW41" s="138"/>
      <c r="EX41" s="138"/>
      <c r="EY41" s="138"/>
      <c r="EZ41" s="138"/>
      <c r="FA41" s="138"/>
      <c r="FB41" s="138"/>
      <c r="FC41" s="138"/>
      <c r="FD41" s="138"/>
      <c r="FE41" s="138"/>
      <c r="FF41" s="138"/>
      <c r="FG41" s="138"/>
      <c r="FH41" s="138"/>
      <c r="FI41" s="138"/>
      <c r="FJ41" s="138"/>
      <c r="FK41" s="138"/>
      <c r="FL41" s="138"/>
      <c r="FM41" s="138"/>
      <c r="FN41" s="138"/>
      <c r="FO41" s="138"/>
      <c r="FP41" s="138"/>
      <c r="FQ41" s="138"/>
      <c r="FR41" s="138"/>
      <c r="FS41" s="138"/>
      <c r="FT41" s="138"/>
      <c r="FU41" s="138"/>
      <c r="FV41" s="138"/>
      <c r="FW41" s="138"/>
      <c r="FX41" s="138"/>
      <c r="FY41" s="138"/>
      <c r="FZ41" s="138"/>
      <c r="GA41" s="138"/>
      <c r="GB41" s="138"/>
      <c r="GC41" s="138"/>
      <c r="GD41" s="138"/>
      <c r="GE41" s="138"/>
      <c r="GF41" s="138"/>
      <c r="GG41" s="138"/>
      <c r="GH41" s="138"/>
      <c r="GI41" s="138"/>
      <c r="GJ41" s="138"/>
      <c r="GK41" s="138"/>
      <c r="GL41" s="138"/>
      <c r="GM41" s="138"/>
      <c r="GN41" s="138"/>
      <c r="GO41" s="138"/>
      <c r="GP41" s="138"/>
      <c r="GQ41" s="138"/>
      <c r="GR41" s="138"/>
      <c r="GS41" s="138"/>
      <c r="GT41" s="138"/>
      <c r="GU41" s="138"/>
      <c r="GV41" s="138"/>
      <c r="GW41" s="138"/>
      <c r="GX41" s="138"/>
      <c r="GY41" s="138"/>
      <c r="GZ41" s="138"/>
      <c r="HA41" s="138"/>
      <c r="HB41" s="138"/>
      <c r="HC41" s="138"/>
      <c r="HD41" s="138"/>
      <c r="HE41" s="138"/>
      <c r="HF41" s="138"/>
      <c r="HG41" s="138"/>
      <c r="HH41" s="138"/>
      <c r="HI41" s="138"/>
      <c r="HJ41" s="138"/>
      <c r="HK41" s="138"/>
      <c r="HL41" s="138"/>
      <c r="HM41" s="138"/>
      <c r="HN41" s="138"/>
      <c r="HO41" s="138"/>
      <c r="HP41" s="138"/>
      <c r="HQ41" s="138"/>
      <c r="HR41" s="138"/>
      <c r="HS41" s="138"/>
      <c r="HT41" s="138"/>
      <c r="HU41" s="138"/>
      <c r="HV41" s="138"/>
      <c r="HW41" s="138"/>
      <c r="HX41" s="138"/>
      <c r="HY41" s="138"/>
      <c r="HZ41" s="138"/>
      <c r="IA41" s="138"/>
      <c r="IB41" s="138"/>
      <c r="IC41" s="138"/>
      <c r="ID41" s="138"/>
      <c r="IE41" s="138"/>
      <c r="IF41" s="138"/>
      <c r="IG41" s="138"/>
      <c r="IH41" s="138"/>
      <c r="II41" s="138"/>
      <c r="IJ41" s="138"/>
      <c r="IK41" s="138"/>
      <c r="IL41" s="138"/>
      <c r="IM41" s="138"/>
      <c r="IN41" s="138"/>
      <c r="IO41" s="138"/>
      <c r="IP41" s="138"/>
      <c r="IQ41" s="138"/>
      <c r="IR41" s="138"/>
      <c r="IS41" s="138"/>
      <c r="IT41" s="138"/>
      <c r="IU41" s="138"/>
      <c r="IV41" s="138"/>
      <c r="IW41" s="138"/>
      <c r="IX41" s="138"/>
      <c r="IY41" s="138"/>
      <c r="IZ41" s="138"/>
    </row>
    <row r="42" spans="1:260" s="3" customFormat="1" ht="23.25" x14ac:dyDescent="0.35">
      <c r="A42" s="748"/>
      <c r="B42" s="749"/>
      <c r="C42" s="750"/>
      <c r="D42" s="535"/>
      <c r="E42" s="750"/>
      <c r="F42" s="463">
        <f t="shared" si="36"/>
        <v>0</v>
      </c>
      <c r="G42" s="750"/>
      <c r="H42" s="535"/>
      <c r="I42" s="750"/>
      <c r="J42" s="463">
        <f t="shared" si="37"/>
        <v>0</v>
      </c>
      <c r="K42" s="750"/>
      <c r="L42" s="535"/>
      <c r="M42" s="750"/>
      <c r="N42" s="220">
        <f>K42*M42</f>
        <v>0</v>
      </c>
      <c r="O42" s="521"/>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138"/>
      <c r="BM42" s="138"/>
      <c r="BN42" s="138"/>
      <c r="BO42" s="138"/>
      <c r="BP42" s="138"/>
      <c r="BQ42" s="138"/>
      <c r="BR42" s="138"/>
      <c r="BS42" s="138"/>
      <c r="BT42" s="138"/>
      <c r="BU42" s="138"/>
      <c r="BV42" s="138"/>
      <c r="BW42" s="138"/>
      <c r="BX42" s="138"/>
      <c r="BY42" s="138"/>
      <c r="BZ42" s="138"/>
      <c r="CA42" s="138"/>
      <c r="CB42" s="138"/>
      <c r="CC42" s="138"/>
      <c r="CD42" s="138"/>
      <c r="CE42" s="138"/>
      <c r="CF42" s="138"/>
      <c r="CG42" s="138"/>
      <c r="CH42" s="138"/>
      <c r="CI42" s="138"/>
      <c r="CJ42" s="138"/>
      <c r="CK42" s="138"/>
      <c r="CL42" s="138"/>
      <c r="CM42" s="138"/>
      <c r="CN42" s="138"/>
      <c r="CO42" s="138"/>
      <c r="CP42" s="138"/>
      <c r="CQ42" s="138"/>
      <c r="CR42" s="138"/>
      <c r="CS42" s="138"/>
      <c r="CT42" s="138"/>
      <c r="CU42" s="138"/>
      <c r="CV42" s="138"/>
      <c r="CW42" s="138"/>
      <c r="CX42" s="138"/>
      <c r="CY42" s="138"/>
      <c r="CZ42" s="138"/>
      <c r="DA42" s="138"/>
      <c r="DB42" s="138"/>
      <c r="DC42" s="138"/>
      <c r="DD42" s="138"/>
      <c r="DE42" s="138"/>
      <c r="DF42" s="138"/>
      <c r="DG42" s="138"/>
      <c r="DH42" s="138"/>
      <c r="DI42" s="138"/>
      <c r="DJ42" s="138"/>
      <c r="DK42" s="138"/>
      <c r="DL42" s="138"/>
      <c r="DM42" s="138"/>
      <c r="DN42" s="138"/>
      <c r="DO42" s="138"/>
      <c r="DP42" s="138"/>
      <c r="DQ42" s="138"/>
      <c r="DR42" s="138"/>
      <c r="DS42" s="138"/>
      <c r="DT42" s="138"/>
      <c r="DU42" s="138"/>
      <c r="DV42" s="138"/>
      <c r="DW42" s="138"/>
      <c r="DX42" s="138"/>
      <c r="DY42" s="138"/>
      <c r="DZ42" s="138"/>
      <c r="EA42" s="138"/>
      <c r="EB42" s="138"/>
      <c r="EC42" s="138"/>
      <c r="ED42" s="138"/>
      <c r="EE42" s="138"/>
      <c r="EF42" s="138"/>
      <c r="EG42" s="138"/>
      <c r="EH42" s="138"/>
      <c r="EI42" s="138"/>
      <c r="EJ42" s="138"/>
      <c r="EK42" s="138"/>
      <c r="EL42" s="138"/>
      <c r="EM42" s="138"/>
      <c r="EN42" s="138"/>
      <c r="EO42" s="138"/>
      <c r="EP42" s="138"/>
      <c r="EQ42" s="138"/>
      <c r="ER42" s="138"/>
      <c r="ES42" s="138"/>
      <c r="ET42" s="138"/>
      <c r="EU42" s="138"/>
      <c r="EV42" s="138"/>
      <c r="EW42" s="138"/>
      <c r="EX42" s="138"/>
      <c r="EY42" s="138"/>
      <c r="EZ42" s="138"/>
      <c r="FA42" s="138"/>
      <c r="FB42" s="138"/>
      <c r="FC42" s="138"/>
      <c r="FD42" s="138"/>
      <c r="FE42" s="138"/>
      <c r="FF42" s="138"/>
      <c r="FG42" s="138"/>
      <c r="FH42" s="138"/>
      <c r="FI42" s="138"/>
      <c r="FJ42" s="138"/>
      <c r="FK42" s="138"/>
      <c r="FL42" s="138"/>
      <c r="FM42" s="138"/>
      <c r="FN42" s="138"/>
      <c r="FO42" s="138"/>
      <c r="FP42" s="138"/>
      <c r="FQ42" s="138"/>
      <c r="FR42" s="138"/>
      <c r="FS42" s="138"/>
      <c r="FT42" s="138"/>
      <c r="FU42" s="138"/>
      <c r="FV42" s="138"/>
      <c r="FW42" s="138"/>
      <c r="FX42" s="138"/>
      <c r="FY42" s="138"/>
      <c r="FZ42" s="138"/>
      <c r="GA42" s="138"/>
      <c r="GB42" s="138"/>
      <c r="GC42" s="138"/>
      <c r="GD42" s="138"/>
      <c r="GE42" s="138"/>
      <c r="GF42" s="138"/>
      <c r="GG42" s="138"/>
      <c r="GH42" s="138"/>
      <c r="GI42" s="138"/>
      <c r="GJ42" s="138"/>
      <c r="GK42" s="138"/>
      <c r="GL42" s="138"/>
      <c r="GM42" s="138"/>
      <c r="GN42" s="138"/>
      <c r="GO42" s="138"/>
      <c r="GP42" s="138"/>
      <c r="GQ42" s="138"/>
      <c r="GR42" s="138"/>
      <c r="GS42" s="138"/>
      <c r="GT42" s="138"/>
      <c r="GU42" s="138"/>
      <c r="GV42" s="138"/>
      <c r="GW42" s="138"/>
      <c r="GX42" s="138"/>
      <c r="GY42" s="138"/>
      <c r="GZ42" s="138"/>
      <c r="HA42" s="138"/>
      <c r="HB42" s="138"/>
      <c r="HC42" s="138"/>
      <c r="HD42" s="138"/>
      <c r="HE42" s="138"/>
      <c r="HF42" s="138"/>
      <c r="HG42" s="138"/>
      <c r="HH42" s="138"/>
      <c r="HI42" s="138"/>
      <c r="HJ42" s="138"/>
      <c r="HK42" s="138"/>
      <c r="HL42" s="138"/>
      <c r="HM42" s="138"/>
      <c r="HN42" s="138"/>
      <c r="HO42" s="138"/>
      <c r="HP42" s="138"/>
      <c r="HQ42" s="138"/>
      <c r="HR42" s="138"/>
      <c r="HS42" s="138"/>
      <c r="HT42" s="138"/>
      <c r="HU42" s="138"/>
      <c r="HV42" s="138"/>
      <c r="HW42" s="138"/>
      <c r="HX42" s="138"/>
      <c r="HY42" s="138"/>
      <c r="HZ42" s="138"/>
      <c r="IA42" s="138"/>
      <c r="IB42" s="138"/>
      <c r="IC42" s="138"/>
      <c r="ID42" s="138"/>
      <c r="IE42" s="138"/>
      <c r="IF42" s="138"/>
      <c r="IG42" s="138"/>
      <c r="IH42" s="138"/>
      <c r="II42" s="138"/>
      <c r="IJ42" s="138"/>
      <c r="IK42" s="138"/>
      <c r="IL42" s="138"/>
      <c r="IM42" s="138"/>
      <c r="IN42" s="138"/>
      <c r="IO42" s="138"/>
      <c r="IP42" s="138"/>
      <c r="IQ42" s="138"/>
      <c r="IR42" s="138"/>
      <c r="IS42" s="138"/>
      <c r="IT42" s="138"/>
      <c r="IU42" s="138"/>
      <c r="IV42" s="138"/>
      <c r="IW42" s="138"/>
      <c r="IX42" s="138"/>
      <c r="IY42" s="138"/>
      <c r="IZ42" s="138"/>
    </row>
    <row r="43" spans="1:260" s="3" customFormat="1" ht="24" thickBot="1" x14ac:dyDescent="0.4">
      <c r="A43" s="522" t="s">
        <v>125</v>
      </c>
      <c r="B43" s="523"/>
      <c r="C43" s="524">
        <f>SUM(C39:C42)</f>
        <v>0</v>
      </c>
      <c r="D43" s="535"/>
      <c r="E43" s="524">
        <f t="shared" ref="E43:N43" si="38">SUM(E39:E42)</f>
        <v>0</v>
      </c>
      <c r="F43" s="525">
        <f t="shared" si="38"/>
        <v>0</v>
      </c>
      <c r="G43" s="524">
        <f t="shared" si="38"/>
        <v>0</v>
      </c>
      <c r="H43" s="535"/>
      <c r="I43" s="524">
        <f t="shared" si="38"/>
        <v>0</v>
      </c>
      <c r="J43" s="525">
        <f t="shared" si="38"/>
        <v>0</v>
      </c>
      <c r="K43" s="536">
        <f t="shared" si="38"/>
        <v>0</v>
      </c>
      <c r="L43" s="535"/>
      <c r="M43" s="536">
        <f t="shared" si="38"/>
        <v>0</v>
      </c>
      <c r="N43" s="537">
        <f t="shared" si="38"/>
        <v>0</v>
      </c>
      <c r="O43" s="521"/>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138"/>
      <c r="BM43" s="138"/>
      <c r="BN43" s="138"/>
      <c r="BO43" s="138"/>
      <c r="BP43" s="138"/>
      <c r="BQ43" s="138"/>
      <c r="BR43" s="138"/>
      <c r="BS43" s="138"/>
      <c r="BT43" s="138"/>
      <c r="BU43" s="138"/>
      <c r="BV43" s="138"/>
      <c r="BW43" s="138"/>
      <c r="BX43" s="138"/>
      <c r="BY43" s="138"/>
      <c r="BZ43" s="138"/>
      <c r="CA43" s="138"/>
      <c r="CB43" s="138"/>
      <c r="CC43" s="138"/>
      <c r="CD43" s="138"/>
      <c r="CE43" s="138"/>
      <c r="CF43" s="138"/>
      <c r="CG43" s="138"/>
      <c r="CH43" s="138"/>
      <c r="CI43" s="138"/>
      <c r="CJ43" s="138"/>
      <c r="CK43" s="138"/>
      <c r="CL43" s="138"/>
      <c r="CM43" s="138"/>
      <c r="CN43" s="138"/>
      <c r="CO43" s="138"/>
      <c r="CP43" s="138"/>
      <c r="CQ43" s="138"/>
      <c r="CR43" s="138"/>
      <c r="CS43" s="138"/>
      <c r="CT43" s="138"/>
      <c r="CU43" s="138"/>
      <c r="CV43" s="138"/>
      <c r="CW43" s="138"/>
      <c r="CX43" s="138"/>
      <c r="CY43" s="138"/>
      <c r="CZ43" s="138"/>
      <c r="DA43" s="138"/>
      <c r="DB43" s="138"/>
      <c r="DC43" s="138"/>
      <c r="DD43" s="138"/>
      <c r="DE43" s="138"/>
      <c r="DF43" s="138"/>
      <c r="DG43" s="138"/>
      <c r="DH43" s="138"/>
      <c r="DI43" s="138"/>
      <c r="DJ43" s="138"/>
      <c r="DK43" s="138"/>
      <c r="DL43" s="138"/>
      <c r="DM43" s="138"/>
      <c r="DN43" s="138"/>
      <c r="DO43" s="138"/>
      <c r="DP43" s="138"/>
      <c r="DQ43" s="138"/>
      <c r="DR43" s="138"/>
      <c r="DS43" s="138"/>
      <c r="DT43" s="138"/>
      <c r="DU43" s="138"/>
      <c r="DV43" s="138"/>
      <c r="DW43" s="138"/>
      <c r="DX43" s="138"/>
      <c r="DY43" s="138"/>
      <c r="DZ43" s="138"/>
      <c r="EA43" s="138"/>
      <c r="EB43" s="138"/>
      <c r="EC43" s="138"/>
      <c r="ED43" s="138"/>
      <c r="EE43" s="138"/>
      <c r="EF43" s="138"/>
      <c r="EG43" s="138"/>
      <c r="EH43" s="138"/>
      <c r="EI43" s="138"/>
      <c r="EJ43" s="138"/>
      <c r="EK43" s="138"/>
      <c r="EL43" s="138"/>
      <c r="EM43" s="138"/>
      <c r="EN43" s="138"/>
      <c r="EO43" s="138"/>
      <c r="EP43" s="138"/>
      <c r="EQ43" s="138"/>
      <c r="ER43" s="138"/>
      <c r="ES43" s="138"/>
      <c r="ET43" s="138"/>
      <c r="EU43" s="138"/>
      <c r="EV43" s="138"/>
      <c r="EW43" s="138"/>
      <c r="EX43" s="138"/>
      <c r="EY43" s="138"/>
      <c r="EZ43" s="138"/>
      <c r="FA43" s="138"/>
      <c r="FB43" s="138"/>
      <c r="FC43" s="138"/>
      <c r="FD43" s="138"/>
      <c r="FE43" s="138"/>
      <c r="FF43" s="138"/>
      <c r="FG43" s="138"/>
      <c r="FH43" s="138"/>
      <c r="FI43" s="138"/>
      <c r="FJ43" s="138"/>
      <c r="FK43" s="138"/>
      <c r="FL43" s="138"/>
      <c r="FM43" s="138"/>
      <c r="FN43" s="138"/>
      <c r="FO43" s="138"/>
      <c r="FP43" s="138"/>
      <c r="FQ43" s="138"/>
      <c r="FR43" s="138"/>
      <c r="FS43" s="138"/>
      <c r="FT43" s="138"/>
      <c r="FU43" s="138"/>
      <c r="FV43" s="138"/>
      <c r="FW43" s="138"/>
      <c r="FX43" s="138"/>
      <c r="FY43" s="138"/>
      <c r="FZ43" s="138"/>
      <c r="GA43" s="138"/>
      <c r="GB43" s="138"/>
      <c r="GC43" s="138"/>
      <c r="GD43" s="138"/>
      <c r="GE43" s="138"/>
      <c r="GF43" s="138"/>
      <c r="GG43" s="138"/>
      <c r="GH43" s="138"/>
      <c r="GI43" s="138"/>
      <c r="GJ43" s="138"/>
      <c r="GK43" s="138"/>
      <c r="GL43" s="138"/>
      <c r="GM43" s="138"/>
      <c r="GN43" s="138"/>
      <c r="GO43" s="138"/>
      <c r="GP43" s="138"/>
      <c r="GQ43" s="138"/>
      <c r="GR43" s="138"/>
      <c r="GS43" s="138"/>
      <c r="GT43" s="138"/>
      <c r="GU43" s="138"/>
      <c r="GV43" s="138"/>
      <c r="GW43" s="138"/>
      <c r="GX43" s="138"/>
      <c r="GY43" s="138"/>
      <c r="GZ43" s="138"/>
      <c r="HA43" s="138"/>
      <c r="HB43" s="138"/>
      <c r="HC43" s="138"/>
      <c r="HD43" s="138"/>
      <c r="HE43" s="138"/>
      <c r="HF43" s="138"/>
      <c r="HG43" s="138"/>
      <c r="HH43" s="138"/>
      <c r="HI43" s="138"/>
      <c r="HJ43" s="138"/>
      <c r="HK43" s="138"/>
      <c r="HL43" s="138"/>
      <c r="HM43" s="138"/>
      <c r="HN43" s="138"/>
      <c r="HO43" s="138"/>
      <c r="HP43" s="138"/>
      <c r="HQ43" s="138"/>
      <c r="HR43" s="138"/>
      <c r="HS43" s="138"/>
      <c r="HT43" s="138"/>
      <c r="HU43" s="138"/>
      <c r="HV43" s="138"/>
      <c r="HW43" s="138"/>
      <c r="HX43" s="138"/>
      <c r="HY43" s="138"/>
      <c r="HZ43" s="138"/>
      <c r="IA43" s="138"/>
      <c r="IB43" s="138"/>
      <c r="IC43" s="138"/>
      <c r="ID43" s="138"/>
      <c r="IE43" s="138"/>
      <c r="IF43" s="138"/>
      <c r="IG43" s="138"/>
      <c r="IH43" s="138"/>
      <c r="II43" s="138"/>
      <c r="IJ43" s="138"/>
      <c r="IK43" s="138"/>
      <c r="IL43" s="138"/>
      <c r="IM43" s="138"/>
      <c r="IN43" s="138"/>
      <c r="IO43" s="138"/>
      <c r="IP43" s="138"/>
      <c r="IQ43" s="138"/>
      <c r="IR43" s="138"/>
      <c r="IS43" s="138"/>
      <c r="IT43" s="138"/>
      <c r="IU43" s="138"/>
      <c r="IV43" s="138"/>
      <c r="IW43" s="138"/>
      <c r="IX43" s="138"/>
      <c r="IY43" s="138"/>
      <c r="IZ43" s="138"/>
    </row>
    <row r="44" spans="1:260" ht="23.25" x14ac:dyDescent="0.35">
      <c r="A44" s="482"/>
      <c r="B44" s="482"/>
      <c r="C44" s="538"/>
      <c r="D44" s="483"/>
      <c r="E44" s="482"/>
      <c r="F44" s="482"/>
      <c r="G44" s="482"/>
      <c r="H44" s="483"/>
      <c r="I44" s="482"/>
      <c r="J44" s="494"/>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7"/>
      <c r="BR44" s="137"/>
      <c r="BS44" s="137"/>
      <c r="BT44" s="137"/>
      <c r="BU44" s="137"/>
      <c r="BV44" s="137"/>
      <c r="BW44" s="137"/>
      <c r="BX44" s="137"/>
      <c r="BY44" s="137"/>
      <c r="BZ44" s="137"/>
      <c r="CA44" s="137"/>
      <c r="CB44" s="137"/>
      <c r="CC44" s="137"/>
      <c r="CD44" s="137"/>
      <c r="CE44" s="137"/>
      <c r="CF44" s="137"/>
      <c r="CG44" s="137"/>
      <c r="CH44" s="137"/>
      <c r="CI44" s="137"/>
      <c r="CJ44" s="137"/>
      <c r="CK44" s="137"/>
      <c r="CL44" s="137"/>
      <c r="CM44" s="137"/>
      <c r="CN44" s="137"/>
      <c r="CO44" s="137"/>
      <c r="CP44" s="137"/>
      <c r="CQ44" s="137"/>
      <c r="CR44" s="137"/>
      <c r="CS44" s="137"/>
      <c r="CT44" s="137"/>
      <c r="CU44" s="137"/>
      <c r="CV44" s="137"/>
      <c r="CW44" s="137"/>
      <c r="CX44" s="137"/>
      <c r="CY44" s="137"/>
      <c r="CZ44" s="137"/>
      <c r="DA44" s="137"/>
      <c r="DB44" s="137"/>
      <c r="DC44" s="137"/>
      <c r="DD44" s="137"/>
      <c r="DE44" s="137"/>
      <c r="DF44" s="137"/>
      <c r="DG44" s="137"/>
      <c r="DH44" s="137"/>
      <c r="DI44" s="137"/>
      <c r="DJ44" s="137"/>
      <c r="DK44" s="137"/>
      <c r="DL44" s="137"/>
      <c r="DM44" s="137"/>
      <c r="DN44" s="137"/>
      <c r="DO44" s="137"/>
      <c r="DP44" s="137"/>
      <c r="DQ44" s="137"/>
      <c r="DR44" s="137"/>
      <c r="DS44" s="137"/>
      <c r="DT44" s="137"/>
      <c r="DU44" s="137"/>
      <c r="DV44" s="137"/>
      <c r="DW44" s="137"/>
      <c r="DX44" s="137"/>
      <c r="DY44" s="137"/>
      <c r="DZ44" s="137"/>
      <c r="EA44" s="137"/>
      <c r="EB44" s="137"/>
      <c r="EC44" s="137"/>
      <c r="ED44" s="137"/>
      <c r="EE44" s="137"/>
      <c r="EF44" s="137"/>
      <c r="EG44" s="137"/>
      <c r="EH44" s="137"/>
      <c r="EI44" s="137"/>
      <c r="EJ44" s="137"/>
      <c r="EK44" s="137"/>
      <c r="EL44" s="137"/>
      <c r="EM44" s="137"/>
      <c r="EN44" s="137"/>
      <c r="EO44" s="137"/>
      <c r="EP44" s="137"/>
      <c r="EQ44" s="137"/>
      <c r="ER44" s="137"/>
      <c r="ES44" s="137"/>
      <c r="ET44" s="137"/>
      <c r="EU44" s="137"/>
      <c r="EV44" s="137"/>
      <c r="EW44" s="137"/>
      <c r="EX44" s="137"/>
      <c r="EY44" s="137"/>
      <c r="EZ44" s="137"/>
      <c r="FA44" s="137"/>
      <c r="FB44" s="137"/>
      <c r="FC44" s="137"/>
      <c r="FD44" s="137"/>
      <c r="FE44" s="137"/>
      <c r="FF44" s="137"/>
      <c r="FG44" s="137"/>
      <c r="FH44" s="137"/>
      <c r="FI44" s="137"/>
      <c r="FJ44" s="137"/>
      <c r="FK44" s="137"/>
      <c r="FL44" s="137"/>
      <c r="FM44" s="137"/>
      <c r="FN44" s="137"/>
      <c r="FO44" s="137"/>
      <c r="FP44" s="137"/>
      <c r="FQ44" s="137"/>
      <c r="FR44" s="137"/>
      <c r="FS44" s="137"/>
      <c r="FT44" s="137"/>
      <c r="FU44" s="137"/>
      <c r="FV44" s="137"/>
      <c r="FW44" s="137"/>
      <c r="FX44" s="137"/>
      <c r="FY44" s="137"/>
      <c r="FZ44" s="137"/>
      <c r="GA44" s="137"/>
      <c r="GB44" s="137"/>
      <c r="GC44" s="137"/>
      <c r="GD44" s="137"/>
      <c r="GE44" s="137"/>
      <c r="GF44" s="137"/>
      <c r="GG44" s="137"/>
      <c r="GH44" s="137"/>
      <c r="GI44" s="137"/>
      <c r="GJ44" s="137"/>
      <c r="GK44" s="137"/>
      <c r="GL44" s="137"/>
      <c r="GM44" s="137"/>
      <c r="GN44" s="137"/>
      <c r="GO44" s="137"/>
      <c r="GP44" s="137"/>
      <c r="GQ44" s="137"/>
      <c r="GR44" s="137"/>
      <c r="GS44" s="137"/>
      <c r="GT44" s="137"/>
      <c r="GU44" s="137"/>
      <c r="GV44" s="137"/>
      <c r="GW44" s="137"/>
      <c r="GX44" s="137"/>
      <c r="GY44" s="137"/>
      <c r="GZ44" s="137"/>
      <c r="HA44" s="137"/>
      <c r="HB44" s="137"/>
      <c r="HC44" s="137"/>
      <c r="HD44" s="137"/>
      <c r="HE44" s="137"/>
      <c r="HF44" s="137"/>
      <c r="HG44" s="137"/>
      <c r="HH44" s="137"/>
      <c r="HI44" s="137"/>
      <c r="HJ44" s="137"/>
      <c r="HK44" s="137"/>
      <c r="HL44" s="137"/>
      <c r="HM44" s="137"/>
      <c r="HN44" s="137"/>
      <c r="HO44" s="137"/>
      <c r="HP44" s="137"/>
      <c r="HQ44" s="137"/>
      <c r="HR44" s="137"/>
      <c r="HS44" s="137"/>
      <c r="HT44" s="137"/>
      <c r="HU44" s="137"/>
      <c r="HV44" s="137"/>
      <c r="HW44" s="137"/>
      <c r="HX44" s="137"/>
      <c r="HY44" s="137"/>
      <c r="HZ44" s="137"/>
      <c r="IA44" s="137"/>
      <c r="IB44" s="137"/>
      <c r="IC44" s="137"/>
      <c r="ID44" s="137"/>
      <c r="IE44" s="137"/>
      <c r="IF44" s="137"/>
      <c r="IG44" s="137"/>
      <c r="IH44" s="137"/>
      <c r="II44" s="137"/>
      <c r="IJ44" s="137"/>
      <c r="IK44" s="137"/>
      <c r="IL44" s="137"/>
      <c r="IM44" s="137"/>
      <c r="IN44" s="137"/>
      <c r="IO44" s="137"/>
      <c r="IP44" s="137"/>
      <c r="IQ44" s="137"/>
      <c r="IR44" s="137"/>
      <c r="IS44" s="137"/>
      <c r="IT44" s="137"/>
      <c r="IU44" s="137"/>
      <c r="IV44" s="137"/>
    </row>
    <row r="45" spans="1:260" ht="23.25" x14ac:dyDescent="0.35">
      <c r="A45" s="85"/>
      <c r="B45" s="85"/>
      <c r="C45" s="85"/>
      <c r="D45" s="85"/>
      <c r="E45" s="85"/>
      <c r="F45" s="85"/>
      <c r="G45" s="85"/>
      <c r="H45" s="85"/>
      <c r="I45" s="85"/>
      <c r="J45" s="539"/>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c r="DP45" s="137"/>
      <c r="DQ45" s="137"/>
      <c r="DR45" s="137"/>
      <c r="DS45" s="137"/>
      <c r="DT45" s="137"/>
      <c r="DU45" s="137"/>
      <c r="DV45" s="137"/>
      <c r="DW45" s="137"/>
      <c r="DX45" s="137"/>
      <c r="DY45" s="137"/>
      <c r="DZ45" s="137"/>
      <c r="EA45" s="137"/>
      <c r="EB45" s="137"/>
      <c r="EC45" s="137"/>
      <c r="ED45" s="137"/>
      <c r="EE45" s="137"/>
      <c r="EF45" s="137"/>
      <c r="EG45" s="137"/>
      <c r="EH45" s="137"/>
      <c r="EI45" s="137"/>
      <c r="EJ45" s="137"/>
      <c r="EK45" s="137"/>
      <c r="EL45" s="137"/>
      <c r="EM45" s="137"/>
      <c r="EN45" s="137"/>
      <c r="EO45" s="137"/>
      <c r="EP45" s="137"/>
      <c r="EQ45" s="137"/>
      <c r="ER45" s="137"/>
      <c r="ES45" s="137"/>
      <c r="ET45" s="137"/>
      <c r="EU45" s="137"/>
      <c r="EV45" s="137"/>
      <c r="EW45" s="137"/>
      <c r="EX45" s="137"/>
      <c r="EY45" s="137"/>
      <c r="EZ45" s="137"/>
      <c r="FA45" s="137"/>
      <c r="FB45" s="137"/>
      <c r="FC45" s="137"/>
      <c r="FD45" s="137"/>
      <c r="FE45" s="137"/>
      <c r="FF45" s="137"/>
      <c r="FG45" s="137"/>
      <c r="FH45" s="137"/>
      <c r="FI45" s="137"/>
      <c r="FJ45" s="137"/>
      <c r="FK45" s="137"/>
      <c r="FL45" s="137"/>
      <c r="FM45" s="137"/>
      <c r="FN45" s="137"/>
      <c r="FO45" s="137"/>
      <c r="FP45" s="137"/>
      <c r="FQ45" s="137"/>
      <c r="FR45" s="137"/>
      <c r="FS45" s="137"/>
      <c r="FT45" s="137"/>
      <c r="FU45" s="137"/>
      <c r="FV45" s="137"/>
      <c r="FW45" s="137"/>
      <c r="FX45" s="137"/>
      <c r="FY45" s="137"/>
      <c r="FZ45" s="137"/>
      <c r="GA45" s="137"/>
      <c r="GB45" s="137"/>
      <c r="GC45" s="137"/>
      <c r="GD45" s="137"/>
      <c r="GE45" s="137"/>
      <c r="GF45" s="137"/>
      <c r="GG45" s="137"/>
      <c r="GH45" s="137"/>
      <c r="GI45" s="137"/>
      <c r="GJ45" s="137"/>
      <c r="GK45" s="137"/>
      <c r="GL45" s="137"/>
      <c r="GM45" s="137"/>
      <c r="GN45" s="137"/>
      <c r="GO45" s="137"/>
      <c r="GP45" s="137"/>
      <c r="GQ45" s="137"/>
      <c r="GR45" s="137"/>
      <c r="GS45" s="137"/>
      <c r="GT45" s="137"/>
      <c r="GU45" s="137"/>
      <c r="GV45" s="137"/>
      <c r="GW45" s="137"/>
      <c r="GX45" s="137"/>
      <c r="GY45" s="137"/>
      <c r="GZ45" s="137"/>
      <c r="HA45" s="137"/>
      <c r="HB45" s="137"/>
      <c r="HC45" s="137"/>
      <c r="HD45" s="137"/>
      <c r="HE45" s="137"/>
      <c r="HF45" s="137"/>
      <c r="HG45" s="137"/>
      <c r="HH45" s="137"/>
      <c r="HI45" s="137"/>
      <c r="HJ45" s="137"/>
      <c r="HK45" s="137"/>
      <c r="HL45" s="137"/>
      <c r="HM45" s="137"/>
      <c r="HN45" s="137"/>
      <c r="HO45" s="137"/>
      <c r="HP45" s="137"/>
      <c r="HQ45" s="137"/>
      <c r="HR45" s="137"/>
      <c r="HS45" s="137"/>
      <c r="HT45" s="137"/>
      <c r="HU45" s="137"/>
      <c r="HV45" s="137"/>
      <c r="HW45" s="137"/>
      <c r="HX45" s="137"/>
      <c r="HY45" s="137"/>
      <c r="HZ45" s="137"/>
      <c r="IA45" s="137"/>
      <c r="IB45" s="137"/>
      <c r="IC45" s="137"/>
      <c r="ID45" s="137"/>
      <c r="IE45" s="137"/>
      <c r="IF45" s="137"/>
      <c r="IG45" s="137"/>
      <c r="IH45" s="137"/>
      <c r="II45" s="137"/>
      <c r="IJ45" s="137"/>
      <c r="IK45" s="137"/>
      <c r="IL45" s="137"/>
      <c r="IM45" s="137"/>
      <c r="IN45" s="137"/>
      <c r="IO45" s="137"/>
      <c r="IP45" s="137"/>
      <c r="IQ45" s="137"/>
      <c r="IR45" s="137"/>
      <c r="IS45" s="137"/>
      <c r="IT45" s="137"/>
      <c r="IU45" s="137"/>
      <c r="IV45" s="137"/>
    </row>
    <row r="46" spans="1:260" ht="23.25" x14ac:dyDescent="0.35">
      <c r="A46" s="327"/>
      <c r="B46" s="327"/>
      <c r="C46" s="327"/>
      <c r="D46" s="327"/>
      <c r="E46" s="327"/>
      <c r="F46" s="327"/>
      <c r="G46" s="327"/>
      <c r="H46" s="327"/>
      <c r="I46" s="327"/>
      <c r="J46" s="32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c r="DJ46" s="137"/>
      <c r="DK46" s="137"/>
      <c r="DL46" s="137"/>
      <c r="DM46" s="137"/>
      <c r="DN46" s="137"/>
      <c r="DO46" s="137"/>
      <c r="DP46" s="137"/>
      <c r="DQ46" s="137"/>
      <c r="DR46" s="137"/>
      <c r="DS46" s="137"/>
      <c r="DT46" s="137"/>
      <c r="DU46" s="137"/>
      <c r="DV46" s="137"/>
      <c r="DW46" s="137"/>
      <c r="DX46" s="137"/>
      <c r="DY46" s="137"/>
      <c r="DZ46" s="137"/>
      <c r="EA46" s="137"/>
      <c r="EB46" s="137"/>
      <c r="EC46" s="137"/>
      <c r="ED46" s="137"/>
      <c r="EE46" s="137"/>
      <c r="EF46" s="137"/>
      <c r="EG46" s="137"/>
      <c r="EH46" s="137"/>
      <c r="EI46" s="137"/>
      <c r="EJ46" s="137"/>
      <c r="EK46" s="137"/>
      <c r="EL46" s="137"/>
      <c r="EM46" s="137"/>
      <c r="EN46" s="137"/>
      <c r="EO46" s="137"/>
      <c r="EP46" s="137"/>
      <c r="EQ46" s="137"/>
      <c r="ER46" s="137"/>
      <c r="ES46" s="137"/>
      <c r="ET46" s="137"/>
      <c r="EU46" s="137"/>
      <c r="EV46" s="137"/>
      <c r="EW46" s="137"/>
      <c r="EX46" s="137"/>
      <c r="EY46" s="137"/>
      <c r="EZ46" s="137"/>
      <c r="FA46" s="137"/>
      <c r="FB46" s="137"/>
      <c r="FC46" s="137"/>
      <c r="FD46" s="137"/>
      <c r="FE46" s="137"/>
      <c r="FF46" s="137"/>
      <c r="FG46" s="137"/>
      <c r="FH46" s="137"/>
      <c r="FI46" s="137"/>
      <c r="FJ46" s="137"/>
      <c r="FK46" s="137"/>
      <c r="FL46" s="137"/>
      <c r="FM46" s="137"/>
      <c r="FN46" s="137"/>
      <c r="FO46" s="137"/>
      <c r="FP46" s="137"/>
      <c r="FQ46" s="137"/>
      <c r="FR46" s="137"/>
      <c r="FS46" s="137"/>
      <c r="FT46" s="137"/>
      <c r="FU46" s="137"/>
      <c r="FV46" s="137"/>
      <c r="FW46" s="137"/>
      <c r="FX46" s="137"/>
      <c r="FY46" s="137"/>
      <c r="FZ46" s="137"/>
      <c r="GA46" s="137"/>
      <c r="GB46" s="137"/>
      <c r="GC46" s="137"/>
      <c r="GD46" s="137"/>
      <c r="GE46" s="137"/>
      <c r="GF46" s="137"/>
      <c r="GG46" s="137"/>
      <c r="GH46" s="137"/>
      <c r="GI46" s="137"/>
      <c r="GJ46" s="137"/>
      <c r="GK46" s="137"/>
      <c r="GL46" s="137"/>
      <c r="GM46" s="137"/>
      <c r="GN46" s="137"/>
      <c r="GO46" s="137"/>
      <c r="GP46" s="137"/>
      <c r="GQ46" s="137"/>
      <c r="GR46" s="137"/>
      <c r="GS46" s="137"/>
      <c r="GT46" s="137"/>
      <c r="GU46" s="137"/>
      <c r="GV46" s="137"/>
      <c r="GW46" s="137"/>
      <c r="GX46" s="137"/>
      <c r="GY46" s="137"/>
      <c r="GZ46" s="137"/>
      <c r="HA46" s="137"/>
      <c r="HB46" s="137"/>
      <c r="HC46" s="137"/>
      <c r="HD46" s="137"/>
      <c r="HE46" s="137"/>
      <c r="HF46" s="137"/>
      <c r="HG46" s="137"/>
      <c r="HH46" s="137"/>
      <c r="HI46" s="137"/>
      <c r="HJ46" s="137"/>
      <c r="HK46" s="137"/>
      <c r="HL46" s="137"/>
      <c r="HM46" s="137"/>
      <c r="HN46" s="137"/>
      <c r="HO46" s="137"/>
      <c r="HP46" s="137"/>
      <c r="HQ46" s="137"/>
      <c r="HR46" s="137"/>
      <c r="HS46" s="137"/>
      <c r="HT46" s="137"/>
      <c r="HU46" s="137"/>
      <c r="HV46" s="137"/>
      <c r="HW46" s="137"/>
      <c r="HX46" s="137"/>
      <c r="HY46" s="137"/>
      <c r="HZ46" s="137"/>
      <c r="IA46" s="137"/>
      <c r="IB46" s="137"/>
      <c r="IC46" s="137"/>
      <c r="ID46" s="137"/>
      <c r="IE46" s="137"/>
      <c r="IF46" s="137"/>
      <c r="IG46" s="137"/>
      <c r="IH46" s="137"/>
      <c r="II46" s="137"/>
      <c r="IJ46" s="137"/>
      <c r="IK46" s="137"/>
      <c r="IL46" s="137"/>
      <c r="IM46" s="137"/>
      <c r="IN46" s="137"/>
      <c r="IO46" s="137"/>
      <c r="IP46" s="137"/>
      <c r="IQ46" s="137"/>
      <c r="IR46" s="137"/>
      <c r="IS46" s="137"/>
      <c r="IT46" s="137"/>
      <c r="IU46" s="137"/>
      <c r="IV46" s="137"/>
    </row>
    <row r="47" spans="1:260" ht="23.25" x14ac:dyDescent="0.35">
      <c r="A47" s="85"/>
      <c r="B47" s="85"/>
      <c r="C47" s="85"/>
      <c r="D47" s="85"/>
      <c r="E47" s="85"/>
      <c r="F47" s="85"/>
      <c r="G47" s="85"/>
      <c r="H47" s="85"/>
      <c r="I47" s="85"/>
      <c r="J47" s="85"/>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c r="DJ47" s="137"/>
      <c r="DK47" s="137"/>
      <c r="DL47" s="137"/>
      <c r="DM47" s="137"/>
      <c r="DN47" s="137"/>
      <c r="DO47" s="137"/>
      <c r="DP47" s="137"/>
      <c r="DQ47" s="137"/>
      <c r="DR47" s="137"/>
      <c r="DS47" s="137"/>
      <c r="DT47" s="137"/>
      <c r="DU47" s="137"/>
      <c r="DV47" s="137"/>
      <c r="DW47" s="137"/>
      <c r="DX47" s="137"/>
      <c r="DY47" s="137"/>
      <c r="DZ47" s="137"/>
      <c r="EA47" s="137"/>
      <c r="EB47" s="137"/>
      <c r="EC47" s="137"/>
      <c r="ED47" s="137"/>
      <c r="EE47" s="137"/>
      <c r="EF47" s="137"/>
      <c r="EG47" s="137"/>
      <c r="EH47" s="137"/>
      <c r="EI47" s="137"/>
      <c r="EJ47" s="137"/>
      <c r="EK47" s="137"/>
      <c r="EL47" s="137"/>
      <c r="EM47" s="137"/>
      <c r="EN47" s="137"/>
      <c r="EO47" s="137"/>
      <c r="EP47" s="137"/>
      <c r="EQ47" s="137"/>
      <c r="ER47" s="137"/>
      <c r="ES47" s="137"/>
      <c r="ET47" s="137"/>
      <c r="EU47" s="137"/>
      <c r="EV47" s="137"/>
      <c r="EW47" s="137"/>
      <c r="EX47" s="137"/>
      <c r="EY47" s="137"/>
      <c r="EZ47" s="137"/>
      <c r="FA47" s="137"/>
      <c r="FB47" s="137"/>
      <c r="FC47" s="137"/>
      <c r="FD47" s="137"/>
      <c r="FE47" s="137"/>
      <c r="FF47" s="137"/>
      <c r="FG47" s="137"/>
      <c r="FH47" s="137"/>
      <c r="FI47" s="137"/>
      <c r="FJ47" s="137"/>
      <c r="FK47" s="137"/>
      <c r="FL47" s="137"/>
      <c r="FM47" s="137"/>
      <c r="FN47" s="137"/>
      <c r="FO47" s="137"/>
      <c r="FP47" s="137"/>
      <c r="FQ47" s="137"/>
      <c r="FR47" s="137"/>
      <c r="FS47" s="137"/>
      <c r="FT47" s="137"/>
      <c r="FU47" s="137"/>
      <c r="FV47" s="137"/>
      <c r="FW47" s="137"/>
      <c r="FX47" s="137"/>
      <c r="FY47" s="137"/>
      <c r="FZ47" s="137"/>
      <c r="GA47" s="137"/>
      <c r="GB47" s="137"/>
      <c r="GC47" s="137"/>
      <c r="GD47" s="137"/>
      <c r="GE47" s="137"/>
      <c r="GF47" s="137"/>
      <c r="GG47" s="137"/>
      <c r="GH47" s="137"/>
      <c r="GI47" s="137"/>
      <c r="GJ47" s="137"/>
      <c r="GK47" s="137"/>
      <c r="GL47" s="137"/>
      <c r="GM47" s="137"/>
      <c r="GN47" s="137"/>
      <c r="GO47" s="137"/>
      <c r="GP47" s="137"/>
      <c r="GQ47" s="137"/>
      <c r="GR47" s="137"/>
      <c r="GS47" s="137"/>
      <c r="GT47" s="137"/>
      <c r="GU47" s="137"/>
      <c r="GV47" s="137"/>
      <c r="GW47" s="137"/>
      <c r="GX47" s="137"/>
      <c r="GY47" s="137"/>
      <c r="GZ47" s="137"/>
      <c r="HA47" s="137"/>
      <c r="HB47" s="137"/>
      <c r="HC47" s="137"/>
      <c r="HD47" s="137"/>
      <c r="HE47" s="137"/>
      <c r="HF47" s="137"/>
      <c r="HG47" s="137"/>
      <c r="HH47" s="137"/>
      <c r="HI47" s="137"/>
      <c r="HJ47" s="137"/>
      <c r="HK47" s="137"/>
      <c r="HL47" s="137"/>
      <c r="HM47" s="137"/>
      <c r="HN47" s="137"/>
      <c r="HO47" s="137"/>
      <c r="HP47" s="137"/>
      <c r="HQ47" s="137"/>
      <c r="HR47" s="137"/>
      <c r="HS47" s="137"/>
      <c r="HT47" s="137"/>
      <c r="HU47" s="137"/>
      <c r="HV47" s="137"/>
      <c r="HW47" s="137"/>
      <c r="HX47" s="137"/>
      <c r="HY47" s="137"/>
      <c r="HZ47" s="137"/>
      <c r="IA47" s="137"/>
      <c r="IB47" s="137"/>
      <c r="IC47" s="137"/>
      <c r="ID47" s="137"/>
      <c r="IE47" s="137"/>
      <c r="IF47" s="137"/>
      <c r="IG47" s="137"/>
      <c r="IH47" s="137"/>
      <c r="II47" s="137"/>
      <c r="IJ47" s="137"/>
      <c r="IK47" s="137"/>
      <c r="IL47" s="137"/>
      <c r="IM47" s="137"/>
      <c r="IN47" s="137"/>
      <c r="IO47" s="137"/>
      <c r="IP47" s="137"/>
      <c r="IQ47" s="137"/>
      <c r="IR47" s="137"/>
      <c r="IS47" s="137"/>
      <c r="IT47" s="137"/>
      <c r="IU47" s="137"/>
      <c r="IV47" s="137"/>
    </row>
    <row r="48" spans="1:260" ht="23.25" x14ac:dyDescent="0.35">
      <c r="A48" s="85"/>
      <c r="B48" s="85"/>
      <c r="C48" s="85"/>
      <c r="D48" s="85"/>
      <c r="E48" s="85"/>
      <c r="F48" s="85"/>
      <c r="G48" s="85"/>
      <c r="H48" s="85"/>
      <c r="I48" s="85"/>
      <c r="J48" s="85"/>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c r="DJ48" s="137"/>
      <c r="DK48" s="137"/>
      <c r="DL48" s="137"/>
      <c r="DM48" s="137"/>
      <c r="DN48" s="137"/>
      <c r="DO48" s="137"/>
      <c r="DP48" s="137"/>
      <c r="DQ48" s="137"/>
      <c r="DR48" s="137"/>
      <c r="DS48" s="137"/>
      <c r="DT48" s="137"/>
      <c r="DU48" s="137"/>
      <c r="DV48" s="137"/>
      <c r="DW48" s="137"/>
      <c r="DX48" s="137"/>
      <c r="DY48" s="137"/>
      <c r="DZ48" s="137"/>
      <c r="EA48" s="137"/>
      <c r="EB48" s="137"/>
      <c r="EC48" s="137"/>
      <c r="ED48" s="137"/>
      <c r="EE48" s="137"/>
      <c r="EF48" s="137"/>
      <c r="EG48" s="137"/>
      <c r="EH48" s="137"/>
      <c r="EI48" s="137"/>
      <c r="EJ48" s="137"/>
      <c r="EK48" s="137"/>
      <c r="EL48" s="137"/>
      <c r="EM48" s="137"/>
      <c r="EN48" s="137"/>
      <c r="EO48" s="137"/>
      <c r="EP48" s="137"/>
      <c r="EQ48" s="137"/>
      <c r="ER48" s="137"/>
      <c r="ES48" s="137"/>
      <c r="ET48" s="137"/>
      <c r="EU48" s="137"/>
      <c r="EV48" s="137"/>
      <c r="EW48" s="137"/>
      <c r="EX48" s="137"/>
      <c r="EY48" s="137"/>
      <c r="EZ48" s="137"/>
      <c r="FA48" s="137"/>
      <c r="FB48" s="137"/>
      <c r="FC48" s="137"/>
      <c r="FD48" s="137"/>
      <c r="FE48" s="137"/>
      <c r="FF48" s="137"/>
      <c r="FG48" s="137"/>
      <c r="FH48" s="137"/>
      <c r="FI48" s="137"/>
      <c r="FJ48" s="137"/>
      <c r="FK48" s="137"/>
      <c r="FL48" s="137"/>
      <c r="FM48" s="137"/>
      <c r="FN48" s="137"/>
      <c r="FO48" s="137"/>
      <c r="FP48" s="137"/>
      <c r="FQ48" s="137"/>
      <c r="FR48" s="137"/>
      <c r="FS48" s="137"/>
      <c r="FT48" s="137"/>
      <c r="FU48" s="137"/>
      <c r="FV48" s="137"/>
      <c r="FW48" s="137"/>
      <c r="FX48" s="137"/>
      <c r="FY48" s="137"/>
      <c r="FZ48" s="137"/>
      <c r="GA48" s="137"/>
      <c r="GB48" s="137"/>
      <c r="GC48" s="137"/>
      <c r="GD48" s="137"/>
      <c r="GE48" s="137"/>
      <c r="GF48" s="137"/>
      <c r="GG48" s="137"/>
      <c r="GH48" s="137"/>
      <c r="GI48" s="137"/>
      <c r="GJ48" s="137"/>
      <c r="GK48" s="137"/>
      <c r="GL48" s="137"/>
      <c r="GM48" s="137"/>
      <c r="GN48" s="137"/>
      <c r="GO48" s="137"/>
      <c r="GP48" s="137"/>
      <c r="GQ48" s="137"/>
      <c r="GR48" s="137"/>
      <c r="GS48" s="137"/>
      <c r="GT48" s="137"/>
      <c r="GU48" s="137"/>
      <c r="GV48" s="137"/>
      <c r="GW48" s="137"/>
      <c r="GX48" s="137"/>
      <c r="GY48" s="137"/>
      <c r="GZ48" s="137"/>
      <c r="HA48" s="137"/>
      <c r="HB48" s="137"/>
      <c r="HC48" s="137"/>
      <c r="HD48" s="137"/>
      <c r="HE48" s="137"/>
      <c r="HF48" s="137"/>
      <c r="HG48" s="137"/>
      <c r="HH48" s="137"/>
      <c r="HI48" s="137"/>
      <c r="HJ48" s="137"/>
      <c r="HK48" s="137"/>
      <c r="HL48" s="137"/>
      <c r="HM48" s="137"/>
      <c r="HN48" s="137"/>
      <c r="HO48" s="137"/>
      <c r="HP48" s="137"/>
      <c r="HQ48" s="137"/>
      <c r="HR48" s="137"/>
      <c r="HS48" s="137"/>
      <c r="HT48" s="137"/>
      <c r="HU48" s="137"/>
      <c r="HV48" s="137"/>
      <c r="HW48" s="137"/>
      <c r="HX48" s="137"/>
      <c r="HY48" s="137"/>
      <c r="HZ48" s="137"/>
      <c r="IA48" s="137"/>
      <c r="IB48" s="137"/>
      <c r="IC48" s="137"/>
      <c r="ID48" s="137"/>
      <c r="IE48" s="137"/>
      <c r="IF48" s="137"/>
      <c r="IG48" s="137"/>
      <c r="IH48" s="137"/>
      <c r="II48" s="137"/>
      <c r="IJ48" s="137"/>
      <c r="IK48" s="137"/>
      <c r="IL48" s="137"/>
      <c r="IM48" s="137"/>
      <c r="IN48" s="137"/>
      <c r="IO48" s="137"/>
      <c r="IP48" s="137"/>
      <c r="IQ48" s="137"/>
      <c r="IR48" s="137"/>
      <c r="IS48" s="137"/>
      <c r="IT48" s="137"/>
      <c r="IU48" s="137"/>
      <c r="IV48" s="137"/>
    </row>
    <row r="49" spans="1:256" ht="23.25" x14ac:dyDescent="0.35">
      <c r="A49" s="85"/>
      <c r="B49" s="85"/>
      <c r="C49" s="85"/>
      <c r="D49" s="85"/>
      <c r="E49" s="85"/>
      <c r="F49" s="85"/>
      <c r="G49" s="85"/>
      <c r="H49" s="85"/>
      <c r="I49" s="85"/>
      <c r="J49" s="85"/>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37"/>
      <c r="BR49" s="137"/>
      <c r="BS49" s="137"/>
      <c r="BT49" s="137"/>
      <c r="BU49" s="137"/>
      <c r="BV49" s="137"/>
      <c r="BW49" s="137"/>
      <c r="BX49" s="137"/>
      <c r="BY49" s="137"/>
      <c r="BZ49" s="137"/>
      <c r="CA49" s="137"/>
      <c r="CB49" s="137"/>
      <c r="CC49" s="137"/>
      <c r="CD49" s="137"/>
      <c r="CE49" s="137"/>
      <c r="CF49" s="137"/>
      <c r="CG49" s="137"/>
      <c r="CH49" s="137"/>
      <c r="CI49" s="137"/>
      <c r="CJ49" s="137"/>
      <c r="CK49" s="137"/>
      <c r="CL49" s="137"/>
      <c r="CM49" s="137"/>
      <c r="CN49" s="137"/>
      <c r="CO49" s="137"/>
      <c r="CP49" s="137"/>
      <c r="CQ49" s="137"/>
      <c r="CR49" s="137"/>
      <c r="CS49" s="137"/>
      <c r="CT49" s="137"/>
      <c r="CU49" s="137"/>
      <c r="CV49" s="137"/>
      <c r="CW49" s="137"/>
      <c r="CX49" s="137"/>
      <c r="CY49" s="137"/>
      <c r="CZ49" s="137"/>
      <c r="DA49" s="137"/>
      <c r="DB49" s="137"/>
      <c r="DC49" s="137"/>
      <c r="DD49" s="137"/>
      <c r="DE49" s="137"/>
      <c r="DF49" s="137"/>
      <c r="DG49" s="137"/>
      <c r="DH49" s="137"/>
      <c r="DI49" s="137"/>
      <c r="DJ49" s="137"/>
      <c r="DK49" s="137"/>
      <c r="DL49" s="137"/>
      <c r="DM49" s="137"/>
      <c r="DN49" s="137"/>
      <c r="DO49" s="137"/>
      <c r="DP49" s="137"/>
      <c r="DQ49" s="137"/>
      <c r="DR49" s="137"/>
      <c r="DS49" s="137"/>
      <c r="DT49" s="137"/>
      <c r="DU49" s="137"/>
      <c r="DV49" s="137"/>
      <c r="DW49" s="137"/>
      <c r="DX49" s="137"/>
      <c r="DY49" s="137"/>
      <c r="DZ49" s="137"/>
      <c r="EA49" s="137"/>
      <c r="EB49" s="137"/>
      <c r="EC49" s="137"/>
      <c r="ED49" s="137"/>
      <c r="EE49" s="137"/>
      <c r="EF49" s="137"/>
      <c r="EG49" s="137"/>
      <c r="EH49" s="137"/>
      <c r="EI49" s="137"/>
      <c r="EJ49" s="137"/>
      <c r="EK49" s="137"/>
      <c r="EL49" s="137"/>
      <c r="EM49" s="137"/>
      <c r="EN49" s="137"/>
      <c r="EO49" s="137"/>
      <c r="EP49" s="137"/>
      <c r="EQ49" s="137"/>
      <c r="ER49" s="137"/>
      <c r="ES49" s="137"/>
      <c r="ET49" s="137"/>
      <c r="EU49" s="137"/>
      <c r="EV49" s="137"/>
      <c r="EW49" s="137"/>
      <c r="EX49" s="137"/>
      <c r="EY49" s="137"/>
      <c r="EZ49" s="137"/>
      <c r="FA49" s="137"/>
      <c r="FB49" s="137"/>
      <c r="FC49" s="137"/>
      <c r="FD49" s="137"/>
      <c r="FE49" s="137"/>
      <c r="FF49" s="137"/>
      <c r="FG49" s="137"/>
      <c r="FH49" s="137"/>
      <c r="FI49" s="137"/>
      <c r="FJ49" s="137"/>
      <c r="FK49" s="137"/>
      <c r="FL49" s="137"/>
      <c r="FM49" s="137"/>
      <c r="FN49" s="137"/>
      <c r="FO49" s="137"/>
      <c r="FP49" s="137"/>
      <c r="FQ49" s="137"/>
      <c r="FR49" s="137"/>
      <c r="FS49" s="137"/>
      <c r="FT49" s="137"/>
      <c r="FU49" s="137"/>
      <c r="FV49" s="137"/>
      <c r="FW49" s="137"/>
      <c r="FX49" s="137"/>
      <c r="FY49" s="137"/>
      <c r="FZ49" s="137"/>
      <c r="GA49" s="137"/>
      <c r="GB49" s="137"/>
      <c r="GC49" s="137"/>
      <c r="GD49" s="137"/>
      <c r="GE49" s="137"/>
      <c r="GF49" s="137"/>
      <c r="GG49" s="137"/>
      <c r="GH49" s="137"/>
      <c r="GI49" s="137"/>
      <c r="GJ49" s="137"/>
      <c r="GK49" s="137"/>
      <c r="GL49" s="137"/>
      <c r="GM49" s="137"/>
      <c r="GN49" s="137"/>
      <c r="GO49" s="137"/>
      <c r="GP49" s="137"/>
      <c r="GQ49" s="137"/>
      <c r="GR49" s="137"/>
      <c r="GS49" s="137"/>
      <c r="GT49" s="137"/>
      <c r="GU49" s="137"/>
      <c r="GV49" s="137"/>
      <c r="GW49" s="137"/>
      <c r="GX49" s="137"/>
      <c r="GY49" s="137"/>
      <c r="GZ49" s="137"/>
      <c r="HA49" s="137"/>
      <c r="HB49" s="137"/>
      <c r="HC49" s="137"/>
      <c r="HD49" s="137"/>
      <c r="HE49" s="137"/>
      <c r="HF49" s="137"/>
      <c r="HG49" s="137"/>
      <c r="HH49" s="137"/>
      <c r="HI49" s="137"/>
      <c r="HJ49" s="137"/>
      <c r="HK49" s="137"/>
      <c r="HL49" s="137"/>
      <c r="HM49" s="137"/>
      <c r="HN49" s="137"/>
      <c r="HO49" s="137"/>
      <c r="HP49" s="137"/>
      <c r="HQ49" s="137"/>
      <c r="HR49" s="137"/>
      <c r="HS49" s="137"/>
      <c r="HT49" s="137"/>
      <c r="HU49" s="137"/>
      <c r="HV49" s="137"/>
      <c r="HW49" s="137"/>
      <c r="HX49" s="137"/>
      <c r="HY49" s="137"/>
      <c r="HZ49" s="137"/>
      <c r="IA49" s="137"/>
      <c r="IB49" s="137"/>
      <c r="IC49" s="137"/>
      <c r="ID49" s="137"/>
      <c r="IE49" s="137"/>
      <c r="IF49" s="137"/>
      <c r="IG49" s="137"/>
      <c r="IH49" s="137"/>
      <c r="II49" s="137"/>
      <c r="IJ49" s="137"/>
      <c r="IK49" s="137"/>
      <c r="IL49" s="137"/>
      <c r="IM49" s="137"/>
      <c r="IN49" s="137"/>
      <c r="IO49" s="137"/>
      <c r="IP49" s="137"/>
      <c r="IQ49" s="137"/>
      <c r="IR49" s="137"/>
      <c r="IS49" s="137"/>
      <c r="IT49" s="137"/>
      <c r="IU49" s="137"/>
      <c r="IV49" s="137"/>
    </row>
    <row r="50" spans="1:256" ht="23.25" x14ac:dyDescent="0.35">
      <c r="A50" s="85"/>
      <c r="B50" s="85"/>
      <c r="C50" s="85"/>
      <c r="D50" s="85"/>
      <c r="E50" s="85"/>
      <c r="F50" s="85"/>
      <c r="G50" s="85"/>
      <c r="H50" s="85"/>
      <c r="I50" s="85"/>
      <c r="J50" s="85"/>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7"/>
      <c r="BR50" s="137"/>
      <c r="BS50" s="137"/>
      <c r="BT50" s="137"/>
      <c r="BU50" s="137"/>
      <c r="BV50" s="137"/>
      <c r="BW50" s="137"/>
      <c r="BX50" s="137"/>
      <c r="BY50" s="137"/>
      <c r="BZ50" s="137"/>
      <c r="CA50" s="137"/>
      <c r="CB50" s="137"/>
      <c r="CC50" s="137"/>
      <c r="CD50" s="137"/>
      <c r="CE50" s="137"/>
      <c r="CF50" s="137"/>
      <c r="CG50" s="137"/>
      <c r="CH50" s="137"/>
      <c r="CI50" s="137"/>
      <c r="CJ50" s="137"/>
      <c r="CK50" s="137"/>
      <c r="CL50" s="137"/>
      <c r="CM50" s="137"/>
      <c r="CN50" s="137"/>
      <c r="CO50" s="137"/>
      <c r="CP50" s="137"/>
      <c r="CQ50" s="137"/>
      <c r="CR50" s="137"/>
      <c r="CS50" s="137"/>
      <c r="CT50" s="137"/>
      <c r="CU50" s="137"/>
      <c r="CV50" s="137"/>
      <c r="CW50" s="137"/>
      <c r="CX50" s="137"/>
      <c r="CY50" s="137"/>
      <c r="CZ50" s="137"/>
      <c r="DA50" s="137"/>
      <c r="DB50" s="137"/>
      <c r="DC50" s="137"/>
      <c r="DD50" s="137"/>
      <c r="DE50" s="137"/>
      <c r="DF50" s="137"/>
      <c r="DG50" s="137"/>
      <c r="DH50" s="137"/>
      <c r="DI50" s="137"/>
      <c r="DJ50" s="137"/>
      <c r="DK50" s="137"/>
      <c r="DL50" s="137"/>
      <c r="DM50" s="137"/>
      <c r="DN50" s="137"/>
      <c r="DO50" s="137"/>
      <c r="DP50" s="137"/>
      <c r="DQ50" s="137"/>
      <c r="DR50" s="137"/>
      <c r="DS50" s="137"/>
      <c r="DT50" s="137"/>
      <c r="DU50" s="137"/>
      <c r="DV50" s="137"/>
      <c r="DW50" s="137"/>
      <c r="DX50" s="137"/>
      <c r="DY50" s="137"/>
      <c r="DZ50" s="137"/>
      <c r="EA50" s="137"/>
      <c r="EB50" s="137"/>
      <c r="EC50" s="137"/>
      <c r="ED50" s="137"/>
      <c r="EE50" s="137"/>
      <c r="EF50" s="137"/>
      <c r="EG50" s="137"/>
      <c r="EH50" s="137"/>
      <c r="EI50" s="137"/>
      <c r="EJ50" s="137"/>
      <c r="EK50" s="137"/>
      <c r="EL50" s="137"/>
      <c r="EM50" s="137"/>
      <c r="EN50" s="137"/>
      <c r="EO50" s="137"/>
      <c r="EP50" s="137"/>
      <c r="EQ50" s="137"/>
      <c r="ER50" s="137"/>
      <c r="ES50" s="137"/>
      <c r="ET50" s="137"/>
      <c r="EU50" s="137"/>
      <c r="EV50" s="137"/>
      <c r="EW50" s="137"/>
      <c r="EX50" s="137"/>
      <c r="EY50" s="137"/>
      <c r="EZ50" s="137"/>
      <c r="FA50" s="137"/>
      <c r="FB50" s="137"/>
      <c r="FC50" s="137"/>
      <c r="FD50" s="137"/>
      <c r="FE50" s="137"/>
      <c r="FF50" s="137"/>
      <c r="FG50" s="137"/>
      <c r="FH50" s="137"/>
      <c r="FI50" s="137"/>
      <c r="FJ50" s="137"/>
      <c r="FK50" s="137"/>
      <c r="FL50" s="137"/>
      <c r="FM50" s="137"/>
      <c r="FN50" s="137"/>
      <c r="FO50" s="137"/>
      <c r="FP50" s="137"/>
      <c r="FQ50" s="137"/>
      <c r="FR50" s="137"/>
      <c r="FS50" s="137"/>
      <c r="FT50" s="137"/>
      <c r="FU50" s="137"/>
      <c r="FV50" s="137"/>
      <c r="FW50" s="137"/>
      <c r="FX50" s="137"/>
      <c r="FY50" s="137"/>
      <c r="FZ50" s="137"/>
      <c r="GA50" s="137"/>
      <c r="GB50" s="137"/>
      <c r="GC50" s="137"/>
      <c r="GD50" s="137"/>
      <c r="GE50" s="137"/>
      <c r="GF50" s="137"/>
      <c r="GG50" s="137"/>
      <c r="GH50" s="137"/>
      <c r="GI50" s="137"/>
      <c r="GJ50" s="137"/>
      <c r="GK50" s="137"/>
      <c r="GL50" s="137"/>
      <c r="GM50" s="137"/>
      <c r="GN50" s="137"/>
      <c r="GO50" s="137"/>
      <c r="GP50" s="137"/>
      <c r="GQ50" s="137"/>
      <c r="GR50" s="137"/>
      <c r="GS50" s="137"/>
      <c r="GT50" s="137"/>
      <c r="GU50" s="137"/>
      <c r="GV50" s="137"/>
      <c r="GW50" s="137"/>
      <c r="GX50" s="137"/>
      <c r="GY50" s="137"/>
      <c r="GZ50" s="137"/>
      <c r="HA50" s="137"/>
      <c r="HB50" s="137"/>
      <c r="HC50" s="137"/>
      <c r="HD50" s="137"/>
      <c r="HE50" s="137"/>
      <c r="HF50" s="137"/>
      <c r="HG50" s="137"/>
      <c r="HH50" s="137"/>
      <c r="HI50" s="137"/>
      <c r="HJ50" s="137"/>
      <c r="HK50" s="137"/>
      <c r="HL50" s="137"/>
      <c r="HM50" s="137"/>
      <c r="HN50" s="137"/>
      <c r="HO50" s="137"/>
      <c r="HP50" s="137"/>
      <c r="HQ50" s="137"/>
      <c r="HR50" s="137"/>
      <c r="HS50" s="137"/>
      <c r="HT50" s="137"/>
      <c r="HU50" s="137"/>
      <c r="HV50" s="137"/>
      <c r="HW50" s="137"/>
      <c r="HX50" s="137"/>
      <c r="HY50" s="137"/>
      <c r="HZ50" s="137"/>
      <c r="IA50" s="137"/>
      <c r="IB50" s="137"/>
      <c r="IC50" s="137"/>
      <c r="ID50" s="137"/>
      <c r="IE50" s="137"/>
      <c r="IF50" s="137"/>
      <c r="IG50" s="137"/>
      <c r="IH50" s="137"/>
      <c r="II50" s="137"/>
      <c r="IJ50" s="137"/>
      <c r="IK50" s="137"/>
      <c r="IL50" s="137"/>
      <c r="IM50" s="137"/>
      <c r="IN50" s="137"/>
      <c r="IO50" s="137"/>
      <c r="IP50" s="137"/>
      <c r="IQ50" s="137"/>
      <c r="IR50" s="137"/>
      <c r="IS50" s="137"/>
      <c r="IT50" s="137"/>
      <c r="IU50" s="137"/>
      <c r="IV50" s="137"/>
    </row>
    <row r="51" spans="1:256" s="137" customFormat="1" ht="23.25" x14ac:dyDescent="0.35"/>
    <row r="52" spans="1:256" s="137" customFormat="1" ht="23.25" x14ac:dyDescent="0.35"/>
    <row r="53" spans="1:256" s="137" customFormat="1" ht="23.25" x14ac:dyDescent="0.35"/>
    <row r="54" spans="1:256" s="137" customFormat="1" ht="23.25" x14ac:dyDescent="0.35"/>
    <row r="55" spans="1:256" s="137" customFormat="1" ht="23.25" x14ac:dyDescent="0.35"/>
    <row r="56" spans="1:256" s="137" customFormat="1" ht="23.25" x14ac:dyDescent="0.35"/>
    <row r="57" spans="1:256" s="137" customFormat="1" ht="23.25" x14ac:dyDescent="0.35"/>
    <row r="58" spans="1:256" s="137" customFormat="1" ht="23.25" x14ac:dyDescent="0.35"/>
    <row r="59" spans="1:256" s="137" customFormat="1" ht="23.25" x14ac:dyDescent="0.35"/>
    <row r="60" spans="1:256" s="137" customFormat="1" ht="23.25" x14ac:dyDescent="0.35"/>
    <row r="61" spans="1:256" s="137" customFormat="1" ht="23.25" x14ac:dyDescent="0.35"/>
    <row r="62" spans="1:256" s="137" customFormat="1" ht="23.25" x14ac:dyDescent="0.35"/>
    <row r="63" spans="1:256" s="137" customFormat="1" ht="23.25" x14ac:dyDescent="0.35"/>
    <row r="64" spans="1:256" s="137" customFormat="1" ht="23.25" x14ac:dyDescent="0.35"/>
    <row r="65" s="137" customFormat="1" ht="23.25" x14ac:dyDescent="0.35"/>
    <row r="66" s="137" customFormat="1" ht="23.25" x14ac:dyDescent="0.35"/>
    <row r="67" s="137" customFormat="1" ht="23.25" x14ac:dyDescent="0.35"/>
    <row r="68" s="137" customFormat="1" ht="23.25" x14ac:dyDescent="0.35"/>
    <row r="69" s="137" customFormat="1" ht="23.25" x14ac:dyDescent="0.35"/>
    <row r="70" s="137" customFormat="1" ht="23.25" x14ac:dyDescent="0.35"/>
    <row r="71" s="137" customFormat="1" ht="23.25" x14ac:dyDescent="0.35"/>
    <row r="72" s="137" customFormat="1" ht="23.25" x14ac:dyDescent="0.35"/>
    <row r="73" s="137" customFormat="1" ht="23.25" x14ac:dyDescent="0.35"/>
    <row r="74" s="137" customFormat="1" ht="23.25" x14ac:dyDescent="0.35"/>
    <row r="75" s="137" customFormat="1" ht="23.25" x14ac:dyDescent="0.35"/>
    <row r="76" s="137" customFormat="1" ht="23.25" x14ac:dyDescent="0.35"/>
    <row r="77" s="137" customFormat="1" ht="23.25" x14ac:dyDescent="0.35"/>
    <row r="78" s="137" customFormat="1" ht="23.25" x14ac:dyDescent="0.35"/>
    <row r="79" s="137" customFormat="1" ht="23.25" x14ac:dyDescent="0.35"/>
    <row r="80" s="137" customFormat="1" ht="23.25" x14ac:dyDescent="0.35"/>
    <row r="81" s="137" customFormat="1" ht="23.25" x14ac:dyDescent="0.35"/>
    <row r="82" s="137" customFormat="1" ht="23.25" x14ac:dyDescent="0.35"/>
    <row r="83" s="137" customFormat="1" ht="23.25" x14ac:dyDescent="0.35"/>
    <row r="84" s="137" customFormat="1" ht="23.25" x14ac:dyDescent="0.35"/>
    <row r="85" s="137" customFormat="1" ht="23.25" x14ac:dyDescent="0.35"/>
    <row r="86" s="137" customFormat="1" ht="23.25" x14ac:dyDescent="0.35"/>
    <row r="87" s="137" customFormat="1" ht="23.25" x14ac:dyDescent="0.35"/>
    <row r="88" s="137" customFormat="1" ht="23.25" x14ac:dyDescent="0.35"/>
    <row r="89" s="137" customFormat="1" ht="23.25" x14ac:dyDescent="0.35"/>
    <row r="90" s="137" customFormat="1" ht="23.25" x14ac:dyDescent="0.35"/>
    <row r="91" s="137" customFormat="1" ht="23.25" x14ac:dyDescent="0.35"/>
    <row r="92" s="137" customFormat="1" ht="23.25" x14ac:dyDescent="0.35"/>
    <row r="93" s="137" customFormat="1" ht="23.25" x14ac:dyDescent="0.35"/>
    <row r="94" s="137" customFormat="1" ht="23.25" x14ac:dyDescent="0.35"/>
    <row r="95" s="137" customFormat="1" ht="23.25" x14ac:dyDescent="0.35"/>
  </sheetData>
  <sheetProtection algorithmName="SHA-512" hashValue="P1oJsyn+nyg4LWJnc0f6qHRoMZ/ztjtTM+Do1tBYpDfqdy0QlUtJsh7Gg8uAC2SNH8B6riSBM8xNZqSJH/Z/5w==" saltValue="wFyyF2okzrgmVPFnHyLsIw==" spinCount="100000" sheet="1" selectLockedCells="1"/>
  <mergeCells count="2">
    <mergeCell ref="A1:B1"/>
    <mergeCell ref="C1:M1"/>
  </mergeCells>
  <printOptions horizontalCentered="1" verticalCentered="1"/>
  <pageMargins left="0.39370078740157483" right="0.39370078740157483" top="0.19685039370078741" bottom="0.19685039370078741" header="0" footer="0"/>
  <pageSetup paperSize="9" scale="78" fitToHeight="0" orientation="landscape"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AE106"/>
  <sheetViews>
    <sheetView showGridLines="0" topLeftCell="A2" zoomScaleNormal="100" workbookViewId="0">
      <selection activeCell="J28" sqref="J28"/>
    </sheetView>
  </sheetViews>
  <sheetFormatPr baseColWidth="10" defaultColWidth="11.140625" defaultRowHeight="23.25" x14ac:dyDescent="0.35"/>
  <cols>
    <col min="1" max="1" width="2.140625" style="137" customWidth="1"/>
    <col min="2" max="2" width="4.7109375" style="137" customWidth="1"/>
    <col min="3" max="3" width="6" style="137" customWidth="1"/>
    <col min="4" max="4" width="11.140625" style="137" customWidth="1"/>
    <col min="5" max="5" width="30.42578125" style="137" customWidth="1"/>
    <col min="6" max="15" width="11.140625" style="137" customWidth="1"/>
    <col min="16" max="16" width="11" style="137" customWidth="1"/>
    <col min="17" max="17" width="11.85546875" style="137" customWidth="1"/>
    <col min="18" max="18" width="11.28515625" style="137" customWidth="1"/>
    <col min="19" max="23" width="11.140625" style="137" customWidth="1"/>
    <col min="24" max="25" width="2.5703125" style="137" customWidth="1"/>
    <col min="26" max="16384" width="11.140625" style="137"/>
  </cols>
  <sheetData>
    <row r="1" spans="1:24" s="433" customFormat="1" ht="23.1" customHeight="1" x14ac:dyDescent="0.35">
      <c r="A1" s="540"/>
      <c r="B1" s="541" t="s">
        <v>0</v>
      </c>
      <c r="C1" s="540"/>
      <c r="D1" s="540"/>
      <c r="E1" s="540"/>
      <c r="F1" s="540"/>
      <c r="G1" s="542" t="s">
        <v>1</v>
      </c>
      <c r="H1" s="540"/>
      <c r="I1" s="540"/>
      <c r="J1" s="540"/>
      <c r="K1" s="540"/>
      <c r="L1" s="540"/>
      <c r="M1" s="540"/>
      <c r="N1" s="540"/>
      <c r="O1" s="543"/>
      <c r="P1" s="540"/>
      <c r="Q1" s="543" t="s">
        <v>16</v>
      </c>
      <c r="R1" s="540"/>
      <c r="S1" s="540"/>
      <c r="T1" s="540"/>
      <c r="U1" s="540"/>
      <c r="V1" s="540"/>
      <c r="W1" s="540"/>
    </row>
    <row r="2" spans="1:24" x14ac:dyDescent="0.35">
      <c r="A2" s="268"/>
      <c r="B2" s="544">
        <f>'BEK 0'!C3</f>
        <v>0</v>
      </c>
      <c r="C2" s="545"/>
      <c r="D2" s="268"/>
      <c r="E2" s="268"/>
      <c r="F2" s="268"/>
      <c r="G2" s="268"/>
      <c r="H2" s="268"/>
      <c r="I2" s="268"/>
      <c r="J2" s="268"/>
      <c r="K2" s="268"/>
      <c r="L2" s="268"/>
      <c r="M2" s="268"/>
      <c r="N2" s="94" t="s">
        <v>149</v>
      </c>
      <c r="O2" s="546">
        <f>'BEK 0'!L6</f>
        <v>0</v>
      </c>
      <c r="P2" s="268"/>
      <c r="Q2" s="268"/>
      <c r="R2" s="268"/>
      <c r="S2" s="268"/>
      <c r="T2" s="268"/>
      <c r="U2" s="268"/>
      <c r="V2" s="268"/>
      <c r="W2" s="268"/>
    </row>
    <row r="3" spans="1:24" ht="24" thickBot="1" x14ac:dyDescent="0.4">
      <c r="A3" s="547"/>
      <c r="B3" s="548"/>
      <c r="C3" s="548"/>
      <c r="D3" s="549"/>
      <c r="E3" s="292"/>
      <c r="F3" s="292"/>
      <c r="G3" s="549" t="s">
        <v>379</v>
      </c>
      <c r="H3" s="539"/>
      <c r="I3" s="539"/>
      <c r="J3" s="539"/>
      <c r="K3" s="539"/>
      <c r="L3" s="539"/>
      <c r="M3" s="292"/>
      <c r="N3" s="94" t="s">
        <v>114</v>
      </c>
      <c r="O3" s="95">
        <f>'BEK 0'!I5</f>
        <v>0</v>
      </c>
      <c r="P3" s="550"/>
      <c r="Q3" s="550"/>
      <c r="R3" s="550"/>
      <c r="S3" s="268"/>
      <c r="T3" s="268"/>
      <c r="U3" s="268"/>
      <c r="V3" s="268"/>
      <c r="W3" s="268"/>
    </row>
    <row r="4" spans="1:24" ht="24" customHeight="1" x14ac:dyDescent="0.35">
      <c r="A4" s="547"/>
      <c r="B4" s="551"/>
      <c r="C4" s="552" t="s">
        <v>150</v>
      </c>
      <c r="D4" s="898" t="s">
        <v>380</v>
      </c>
      <c r="E4" s="899"/>
      <c r="F4" s="553" t="s">
        <v>151</v>
      </c>
      <c r="G4" s="553" t="s">
        <v>151</v>
      </c>
      <c r="H4" s="553"/>
      <c r="I4" s="553" t="s">
        <v>152</v>
      </c>
      <c r="J4" s="553" t="s">
        <v>153</v>
      </c>
      <c r="K4" s="902" t="s">
        <v>154</v>
      </c>
      <c r="L4" s="903"/>
      <c r="M4" s="903"/>
      <c r="N4" s="553" t="s">
        <v>155</v>
      </c>
      <c r="O4" s="902" t="s">
        <v>156</v>
      </c>
      <c r="P4" s="903"/>
      <c r="Q4" s="904"/>
      <c r="R4" s="550"/>
      <c r="S4" s="554" t="s">
        <v>157</v>
      </c>
      <c r="T4" s="555"/>
      <c r="U4" s="556"/>
      <c r="V4" s="556"/>
      <c r="W4" s="557"/>
      <c r="X4" s="310"/>
    </row>
    <row r="5" spans="1:24" x14ac:dyDescent="0.35">
      <c r="A5" s="547"/>
      <c r="B5" s="401">
        <v>1</v>
      </c>
      <c r="C5" s="206" t="s">
        <v>158</v>
      </c>
      <c r="D5" s="900"/>
      <c r="E5" s="901"/>
      <c r="F5" s="103" t="s">
        <v>159</v>
      </c>
      <c r="G5" s="103" t="s">
        <v>160</v>
      </c>
      <c r="H5" s="103"/>
      <c r="I5" s="103" t="s">
        <v>123</v>
      </c>
      <c r="J5" s="103" t="s">
        <v>161</v>
      </c>
      <c r="K5" s="558">
        <f>'BEK 1'!F3</f>
        <v>0</v>
      </c>
      <c r="L5" s="558">
        <f>IF(K5&gt;0,K5+1,0)</f>
        <v>0</v>
      </c>
      <c r="M5" s="558">
        <f>IF(L5&gt;0,L5+1,0)</f>
        <v>0</v>
      </c>
      <c r="N5" s="103" t="s">
        <v>161</v>
      </c>
      <c r="O5" s="558">
        <f>K5</f>
        <v>0</v>
      </c>
      <c r="P5" s="558">
        <f>L5</f>
        <v>0</v>
      </c>
      <c r="Q5" s="558">
        <f>M5</f>
        <v>0</v>
      </c>
      <c r="R5" s="559"/>
      <c r="S5" s="560"/>
      <c r="T5" s="561"/>
      <c r="U5" s="561"/>
      <c r="V5" s="561"/>
      <c r="W5" s="562"/>
      <c r="X5" s="310"/>
    </row>
    <row r="6" spans="1:24" x14ac:dyDescent="0.35">
      <c r="A6" s="547"/>
      <c r="B6" s="401"/>
      <c r="C6" s="563" t="s">
        <v>162</v>
      </c>
      <c r="D6" s="160"/>
      <c r="E6" s="292"/>
      <c r="F6" s="103"/>
      <c r="G6" s="103"/>
      <c r="H6" s="103"/>
      <c r="I6" s="103"/>
      <c r="J6" s="103"/>
      <c r="K6" s="103" t="s">
        <v>163</v>
      </c>
      <c r="L6" s="103" t="s">
        <v>164</v>
      </c>
      <c r="M6" s="103" t="s">
        <v>164</v>
      </c>
      <c r="N6" s="103"/>
      <c r="O6" s="103" t="s">
        <v>163</v>
      </c>
      <c r="P6" s="103" t="s">
        <v>164</v>
      </c>
      <c r="Q6" s="103" t="s">
        <v>164</v>
      </c>
      <c r="R6" s="559"/>
      <c r="S6" s="564"/>
      <c r="T6" s="565" t="s">
        <v>139</v>
      </c>
      <c r="U6" s="566">
        <f>O5</f>
        <v>0</v>
      </c>
      <c r="V6" s="566">
        <f>P5</f>
        <v>0</v>
      </c>
      <c r="W6" s="567">
        <f>Q5</f>
        <v>0</v>
      </c>
      <c r="X6" s="310"/>
    </row>
    <row r="7" spans="1:24" ht="18" customHeight="1" x14ac:dyDescent="0.35">
      <c r="A7" s="547"/>
      <c r="B7" s="400">
        <f>B5+1</f>
        <v>2</v>
      </c>
      <c r="C7" s="752"/>
      <c r="D7" s="568" t="s">
        <v>392</v>
      </c>
      <c r="E7" s="753"/>
      <c r="F7" s="754"/>
      <c r="G7" s="754"/>
      <c r="H7" s="569"/>
      <c r="I7" s="750"/>
      <c r="J7" s="755"/>
      <c r="K7" s="570">
        <f>IF(G7&lt;K$5,0,IF(+$C7="T",IF(+$I7=0,0,((+$I7-(K$5-$F7)*$O7))*$J7),IF(+C7="A",-IPMT(+$J7,+$U7,+$T7,+$I7),0)))</f>
        <v>0</v>
      </c>
      <c r="L7" s="570">
        <f>IF(G7&lt;K$5,0,IF(+$C7="T",IF(+$I7=0,0,((+$I7-(L5-$F7)*$P7))*$J7),IF(+C7="A",-IPMT(+$J7,+$V7,+$T7,+$I7),0)))</f>
        <v>0</v>
      </c>
      <c r="M7" s="570">
        <f>IF(G7&lt;M$5,0,IF(+$C7="T",IF(+$I7=0,0,((+$I7-(M5-$F7)*$Q7))*$J7),IF(+$C7="A",-IPMT(+$J7,+$W7,+$T7,+$I7),0)))</f>
        <v>0</v>
      </c>
      <c r="N7" s="571">
        <f t="shared" ref="N7:N21" si="0">IF(T7=0,0,1/T7)</f>
        <v>0</v>
      </c>
      <c r="O7" s="570">
        <f t="shared" ref="O7:O13" si="1">IF(G7&lt;O$5,0,IF(+$C7=0,0,IF(+$C7="T",$I7/$T7,IF(+$C7="A",PMT(+$J7,+$T7,-(+$I7))-K7))))</f>
        <v>0</v>
      </c>
      <c r="P7" s="570">
        <f>IF(+G7&lt;P$5,0,IF(+$C7=0,0,IF(+$C7="T",$I7/$T7,IF(+$C7="A",PMT(+$J7,+$T7,-(+$I7))-L7))))</f>
        <v>0</v>
      </c>
      <c r="Q7" s="570">
        <f>IF(+G7&lt;Q$5,0,IF(+$C7=0,0,IF(+$C7="T",$I7/$T7,IF(+$C7="A",PMT(+$J7,+$T7,-(+$I7))-M7))))</f>
        <v>0</v>
      </c>
      <c r="R7" s="572"/>
      <c r="S7" s="573"/>
      <c r="T7" s="574">
        <f>G7-F7</f>
        <v>0</v>
      </c>
      <c r="U7" s="566">
        <f>K$5-F7</f>
        <v>0</v>
      </c>
      <c r="V7" s="566">
        <f>L5-F7</f>
        <v>0</v>
      </c>
      <c r="W7" s="567">
        <f>M5-F7</f>
        <v>0</v>
      </c>
      <c r="X7" s="310"/>
    </row>
    <row r="8" spans="1:24" ht="18" customHeight="1" x14ac:dyDescent="0.35">
      <c r="A8" s="547"/>
      <c r="B8" s="400">
        <f t="shared" ref="B8:B21" si="2">B7+1</f>
        <v>3</v>
      </c>
      <c r="C8" s="752"/>
      <c r="D8" s="568" t="s">
        <v>393</v>
      </c>
      <c r="E8" s="753"/>
      <c r="F8" s="754"/>
      <c r="G8" s="754"/>
      <c r="H8" s="569"/>
      <c r="I8" s="750"/>
      <c r="J8" s="755"/>
      <c r="K8" s="570">
        <f t="shared" ref="K8:K21" si="3">IF(G8&lt;K$5,0,IF(+$C8="T",IF(+$I8=0,0,((+$I8-(K$5-$F8)*$O8))*$J8),IF(+C8="A",-IPMT(+$J8,+$U8,+$T8,+$I8),0)))</f>
        <v>0</v>
      </c>
      <c r="L8" s="570">
        <f>IF(G8&lt;K$5,0,IF(+$C8="T",IF(+$I8=0,0,((+$I8-(L5-$F8)*$P8))*$J8),IF(+C8="A",-IPMT(+$J8,+$V8,+$T8,+$I8),0)))</f>
        <v>0</v>
      </c>
      <c r="M8" s="570">
        <f>IF(G8&lt;M$5,0,IF(+$C8="T",IF(+$I8=0,0,((+$I8-(M5-$F8)*$Q8))*$J8),IF(+$C8="A",-IPMT(+$J8,+$W8,+$T8,+$I8),0)))</f>
        <v>0</v>
      </c>
      <c r="N8" s="571">
        <f t="shared" si="0"/>
        <v>0</v>
      </c>
      <c r="O8" s="570">
        <f t="shared" si="1"/>
        <v>0</v>
      </c>
      <c r="P8" s="570">
        <f>IF(+G8&lt;P$5,0,IF(+$C8=0,0,IF(+$C8="T",$I8/$T8,IF(+$C8="A",PMT(+$J8,+$T8,-(+$I8))-L8))))</f>
        <v>0</v>
      </c>
      <c r="Q8" s="570">
        <f>IF(+G8&lt;Q$5,0,IF(+$C8=0,0,IF(+$C8="T",$I8/$T8,IF(+$C8="A",PMT(+$J8,+$T8,-(+$I8))-M8))))</f>
        <v>0</v>
      </c>
      <c r="R8" s="572"/>
      <c r="S8" s="573"/>
      <c r="T8" s="574">
        <f>G8-F8</f>
        <v>0</v>
      </c>
      <c r="U8" s="566">
        <f>IF((+K$5-F8)&lt;=1,1,+K$5-F8)</f>
        <v>1</v>
      </c>
      <c r="V8" s="566">
        <f>L5-F8</f>
        <v>0</v>
      </c>
      <c r="W8" s="567">
        <f>M5-F8</f>
        <v>0</v>
      </c>
      <c r="X8" s="310"/>
    </row>
    <row r="9" spans="1:24" ht="18" customHeight="1" x14ac:dyDescent="0.35">
      <c r="A9" s="547"/>
      <c r="B9" s="400">
        <f t="shared" si="2"/>
        <v>4</v>
      </c>
      <c r="C9" s="752"/>
      <c r="D9" s="568" t="s">
        <v>394</v>
      </c>
      <c r="E9" s="753"/>
      <c r="F9" s="754"/>
      <c r="G9" s="754"/>
      <c r="H9" s="569"/>
      <c r="I9" s="750"/>
      <c r="J9" s="755"/>
      <c r="K9" s="570">
        <f t="shared" si="3"/>
        <v>0</v>
      </c>
      <c r="L9" s="570">
        <f>IF(G9&lt;K$5,0,IF(+$C9="T",IF(+$I9=0,0,((+$I9-(L5-$F9)*$P9))*$J9),IF(+C9="A",-IPMT(+$J9,+$V9,+$T9,+$I9),0)))</f>
        <v>0</v>
      </c>
      <c r="M9" s="570">
        <f>IF(G9&lt;M$5,0,IF(+$C9="T",IF(+$I9=0,0,((+$I9-(M5-$F9)*$Q9))*$J9),IF(+C9="A",-IPMT(+$J9,+$W9,+$T9,+$I9),0)))</f>
        <v>0</v>
      </c>
      <c r="N9" s="571">
        <f t="shared" si="0"/>
        <v>0</v>
      </c>
      <c r="O9" s="570">
        <f t="shared" si="1"/>
        <v>0</v>
      </c>
      <c r="P9" s="570">
        <f>IF(+G9&lt;P$5,0,IF(+$C9=0,0,IF(+$C9="T",$I9/$T9,IF(+$C9="A",PMT(+$J9,+$T9,-(+$I9))-L9))))</f>
        <v>0</v>
      </c>
      <c r="Q9" s="570">
        <f>IF(+G9&lt;Q$5,0,IF(+$C9=0,0,IF(+$C9="T",$I9/$T9,IF(+$C9="A",PMT(+$J9,+$T9,-(+$I9))-M9))))</f>
        <v>0</v>
      </c>
      <c r="R9" s="572"/>
      <c r="S9" s="573"/>
      <c r="T9" s="574">
        <f>G9-F9</f>
        <v>0</v>
      </c>
      <c r="U9" s="566">
        <f t="shared" ref="U9:U21" si="4">IF((+K$5-F9)&lt;=1,1,+K$5-F9)</f>
        <v>1</v>
      </c>
      <c r="V9" s="566">
        <f>L5-F9</f>
        <v>0</v>
      </c>
      <c r="W9" s="567">
        <f>M5-F9</f>
        <v>0</v>
      </c>
      <c r="X9" s="310"/>
    </row>
    <row r="10" spans="1:24" ht="18" customHeight="1" x14ac:dyDescent="0.35">
      <c r="A10" s="547"/>
      <c r="B10" s="400">
        <f t="shared" si="2"/>
        <v>5</v>
      </c>
      <c r="C10" s="752"/>
      <c r="D10" s="568" t="s">
        <v>395</v>
      </c>
      <c r="E10" s="753"/>
      <c r="F10" s="754"/>
      <c r="G10" s="754"/>
      <c r="H10" s="569"/>
      <c r="I10" s="750"/>
      <c r="J10" s="755"/>
      <c r="K10" s="570">
        <f>IF(G10&lt;K$5,0,IF(+$C10="T",IF(+$I10=0,0,((+$I10-(K$5-$F10)*$O10))*$J10),IF(+C10="A",-IPMT(+$J10,+$U10,+$T10,+$I10),0)))</f>
        <v>0</v>
      </c>
      <c r="L10" s="570">
        <f>IF(G10&lt;K$5,0,IF(+$C10="T",IF(+$I10=0,0,((+$I10-(L5-$F10)*$P10))*$J10),IF(+C10="A",-IPMT(+$J10,+$V10,+$T10,+$I10),0)))</f>
        <v>0</v>
      </c>
      <c r="M10" s="570">
        <f>IF(G10&lt;M$5,0,IF(+$C10="T",IF(+$I10=0,0,((+$I10-(M5-$F10)*$Q10))*$J10),IF(+C10="A",-IPMT(+$J10,+$W10,+$T10,+$I10),0)))</f>
        <v>0</v>
      </c>
      <c r="N10" s="571">
        <f t="shared" si="0"/>
        <v>0</v>
      </c>
      <c r="O10" s="570">
        <f t="shared" si="1"/>
        <v>0</v>
      </c>
      <c r="P10" s="570">
        <f>IF(+G10&lt;P$5,0,IF(+$C10=0,0,IF(+$C10="T",$I10/$T10,IF(+$C10="A",PMT(+$J10,+$T10,-(+$I10))-L10))))</f>
        <v>0</v>
      </c>
      <c r="Q10" s="570">
        <f>IF(+G10&lt;Q$5,0,IF(+$C10=0,0,IF(+$C10="T",$I10/$T10,IF(+$C10="A",PMT(+$J10,+$T10,-(+$I10))-M10))))</f>
        <v>0</v>
      </c>
      <c r="R10" s="572"/>
      <c r="S10" s="573"/>
      <c r="T10" s="574">
        <f t="shared" ref="T10:T21" si="5">G10-F10</f>
        <v>0</v>
      </c>
      <c r="U10" s="566">
        <f t="shared" si="4"/>
        <v>1</v>
      </c>
      <c r="V10" s="566">
        <f>L5-F10</f>
        <v>0</v>
      </c>
      <c r="W10" s="567">
        <f>M5-F10</f>
        <v>0</v>
      </c>
      <c r="X10" s="310"/>
    </row>
    <row r="11" spans="1:24" ht="18" customHeight="1" x14ac:dyDescent="0.35">
      <c r="A11" s="547"/>
      <c r="B11" s="400">
        <f t="shared" si="2"/>
        <v>6</v>
      </c>
      <c r="C11" s="752"/>
      <c r="D11" s="568" t="s">
        <v>396</v>
      </c>
      <c r="E11" s="753"/>
      <c r="F11" s="754"/>
      <c r="G11" s="754"/>
      <c r="H11" s="569"/>
      <c r="I11" s="750"/>
      <c r="J11" s="755"/>
      <c r="K11" s="570">
        <f>IF(G11&lt;K$5,0,IF(+$C11="T",IF(+$I11=0,0,((+$I11-(K$5-$F11)*$O11))*$J11),IF(+C11="A",-IPMT(+$J11,+$U11,+$T11,+$I11),0)))</f>
        <v>0</v>
      </c>
      <c r="L11" s="570">
        <f>IF(G11&lt;K$5,0,IF(+$C11="T",IF(+$I11=0,0,((+$I11-(L5-$F11)*$P11))*$J11),IF(+C11="A",-IPMT(+$J11,+$V11,+$T11,+$I11),0)))</f>
        <v>0</v>
      </c>
      <c r="M11" s="570">
        <f>IF(G11&lt;M$5,0,IF(+$C11="T",IF(+$I11=0,0,((+$I11-(M5-$F11)*$Q11))*$J11),IF(+C11="A",-IPMT(+$J11,+$W11,+$T11,+$I11),0)))</f>
        <v>0</v>
      </c>
      <c r="N11" s="571">
        <f t="shared" si="0"/>
        <v>0</v>
      </c>
      <c r="O11" s="570">
        <f t="shared" si="1"/>
        <v>0</v>
      </c>
      <c r="P11" s="570">
        <f t="shared" ref="P11:P20" si="6">IF(+G11&lt;P$5,0,IF(+$C11=0,0,IF(+$C11="T",$I11/$T11,IF(+$C11="A",PMT(+$J11,+$T11,-(+$I11))-L11))))</f>
        <v>0</v>
      </c>
      <c r="Q11" s="570">
        <f t="shared" ref="Q11:Q21" si="7">IF(+G11&lt;Q$5,0,IF(+$C11=0,0,IF(+$C11="T",$I11/$T11,IF(+$C11="A",PMT(+$J11,+$T11,-(+$I11))-M11))))</f>
        <v>0</v>
      </c>
      <c r="R11" s="572"/>
      <c r="S11" s="573"/>
      <c r="T11" s="574">
        <f t="shared" si="5"/>
        <v>0</v>
      </c>
      <c r="U11" s="566">
        <f t="shared" si="4"/>
        <v>1</v>
      </c>
      <c r="V11" s="566">
        <f>L5-F11</f>
        <v>0</v>
      </c>
      <c r="W11" s="567">
        <f>M5-F11</f>
        <v>0</v>
      </c>
      <c r="X11" s="310"/>
    </row>
    <row r="12" spans="1:24" ht="18" customHeight="1" x14ac:dyDescent="0.35">
      <c r="A12" s="547"/>
      <c r="B12" s="400">
        <f t="shared" si="2"/>
        <v>7</v>
      </c>
      <c r="C12" s="752"/>
      <c r="D12" s="568" t="s">
        <v>397</v>
      </c>
      <c r="E12" s="753"/>
      <c r="F12" s="754"/>
      <c r="G12" s="754"/>
      <c r="H12" s="569"/>
      <c r="I12" s="750"/>
      <c r="J12" s="755"/>
      <c r="K12" s="570">
        <f>IF(G12&lt;K$5,0,IF(+$C12="T",IF(+$I12=0,0,((+$I12-(K$5-$F12)*$O12))*$J12),IF(+C12="A",-IPMT(+$J12,+$U12,+$T12,+$I12),0)))</f>
        <v>0</v>
      </c>
      <c r="L12" s="570">
        <f>IF(G12&lt;K$5,0,IF(+$C12="T",IF(+$I12=0,0,((+$I12-(L5-$F12)*$P12))*$J12),IF(+C12="A",-IPMT(+$J12,+$V12,+$T12,+$I12),0)))</f>
        <v>0</v>
      </c>
      <c r="M12" s="570">
        <f>IF(G12&lt;M$5,0,IF(+$C12="T",IF(+$I12=0,0,((+$I12-(M5-$F12)*$Q12))*$J12),IF(+C12="A",-IPMT(+$J12,+$W12,+$T12,+$I12),0)))</f>
        <v>0</v>
      </c>
      <c r="N12" s="571">
        <f t="shared" si="0"/>
        <v>0</v>
      </c>
      <c r="O12" s="570">
        <f t="shared" si="1"/>
        <v>0</v>
      </c>
      <c r="P12" s="570">
        <f t="shared" si="6"/>
        <v>0</v>
      </c>
      <c r="Q12" s="570">
        <f t="shared" si="7"/>
        <v>0</v>
      </c>
      <c r="R12" s="572"/>
      <c r="S12" s="573"/>
      <c r="T12" s="574">
        <f t="shared" si="5"/>
        <v>0</v>
      </c>
      <c r="U12" s="566">
        <f t="shared" si="4"/>
        <v>1</v>
      </c>
      <c r="V12" s="566">
        <f>L5-F12</f>
        <v>0</v>
      </c>
      <c r="W12" s="567">
        <f>M5-F12</f>
        <v>0</v>
      </c>
      <c r="X12" s="310"/>
    </row>
    <row r="13" spans="1:24" ht="18" customHeight="1" x14ac:dyDescent="0.35">
      <c r="A13" s="547"/>
      <c r="B13" s="400">
        <f t="shared" si="2"/>
        <v>8</v>
      </c>
      <c r="C13" s="752"/>
      <c r="D13" s="568" t="s">
        <v>398</v>
      </c>
      <c r="E13" s="753"/>
      <c r="F13" s="754"/>
      <c r="G13" s="754"/>
      <c r="H13" s="569"/>
      <c r="I13" s="750"/>
      <c r="J13" s="755"/>
      <c r="K13" s="570">
        <f>IF(G13&lt;K$5,0,IF(+$C13="T",IF(+$I13=0,0,((+$I13-(K$5-$F13)*$O13))*$J13),IF(+C13="A",-IPMT(+$J13,+$U13,+$T13,+$I13),0)))</f>
        <v>0</v>
      </c>
      <c r="L13" s="570">
        <f>IF(G13&lt;K$5,0,IF(+$C13="T",IF(+$I13=0,0,((+$I13-(L5-$F13)*$P13))*$J13),IF(+C13="A",-IPMT(+$J13,+$V13,+$T13,+$I13),0)))</f>
        <v>0</v>
      </c>
      <c r="M13" s="570">
        <f>IF(G13&lt;M$5,0,IF(+$C13="T",IF(+$I13=0,0,((+$I13-(M5-$F13)*$Q13))*$J13),IF(+C13="A",-IPMT(+$J13,+$W13,+$T13,+$I13),0)))</f>
        <v>0</v>
      </c>
      <c r="N13" s="571">
        <f t="shared" si="0"/>
        <v>0</v>
      </c>
      <c r="O13" s="570">
        <f t="shared" si="1"/>
        <v>0</v>
      </c>
      <c r="P13" s="570">
        <f>IF(+G13&lt;P$5,0,IF(+$C13=0,0,IF(+$C13="T",$I13/$T13,IF(+$C13="A",PMT(+$J13,+$T13,-(+$I13))-L13))))</f>
        <v>0</v>
      </c>
      <c r="Q13" s="570">
        <f>IF(+G13&lt;Q$5,0,IF(+$C13=0,0,IF(+$C13="T",$I13/$T13,IF(+$C13="A",PMT(+$J13,+$T13,-(+$I13))-M13))))</f>
        <v>0</v>
      </c>
      <c r="R13" s="572"/>
      <c r="S13" s="573"/>
      <c r="T13" s="574">
        <f t="shared" si="5"/>
        <v>0</v>
      </c>
      <c r="U13" s="566">
        <f t="shared" si="4"/>
        <v>1</v>
      </c>
      <c r="V13" s="566">
        <f>L5-F13</f>
        <v>0</v>
      </c>
      <c r="W13" s="567">
        <f>M5-F13</f>
        <v>0</v>
      </c>
      <c r="X13" s="310"/>
    </row>
    <row r="14" spans="1:24" ht="18" customHeight="1" x14ac:dyDescent="0.35">
      <c r="A14" s="547"/>
      <c r="B14" s="400">
        <f t="shared" si="2"/>
        <v>9</v>
      </c>
      <c r="C14" s="752"/>
      <c r="D14" s="568" t="s">
        <v>399</v>
      </c>
      <c r="E14" s="753"/>
      <c r="F14" s="754"/>
      <c r="G14" s="754"/>
      <c r="H14" s="569"/>
      <c r="I14" s="750"/>
      <c r="J14" s="755"/>
      <c r="K14" s="570">
        <f t="shared" si="3"/>
        <v>0</v>
      </c>
      <c r="L14" s="570">
        <f>IF(G14&lt;K$5,0,IF(+$C14="T",IF(+$I14=0,0,((+$I14-(L5-$F14)*$P14))*$J14),IF(+C14="A",-IPMT(+$J14,+$V14,+$T14,+$I14),0)))</f>
        <v>0</v>
      </c>
      <c r="M14" s="570">
        <f>IF(G14&lt;M$5,0,IF(+$C14="T",IF(+$I14=0,0,((+$I14-(M5-$F14)*$Q14))*$J14),IF(+C14="A",-IPMT(+$J14,+$W14,+$T14,+$I14),0)))</f>
        <v>0</v>
      </c>
      <c r="N14" s="571">
        <f t="shared" si="0"/>
        <v>0</v>
      </c>
      <c r="O14" s="570">
        <f t="shared" ref="O14:O21" si="8">IF(G14&lt;O$5,0,IF(+$C14=0,0,IF(+$C14="T",$I14/$T14,IF(+$C14="A",PMT(+$J14,+$T14,-(+$I14))-K14))))</f>
        <v>0</v>
      </c>
      <c r="P14" s="570">
        <f t="shared" si="6"/>
        <v>0</v>
      </c>
      <c r="Q14" s="570">
        <f t="shared" si="7"/>
        <v>0</v>
      </c>
      <c r="R14" s="572"/>
      <c r="S14" s="573"/>
      <c r="T14" s="574">
        <f t="shared" si="5"/>
        <v>0</v>
      </c>
      <c r="U14" s="566">
        <f t="shared" si="4"/>
        <v>1</v>
      </c>
      <c r="V14" s="566">
        <f>L5-F14</f>
        <v>0</v>
      </c>
      <c r="W14" s="567">
        <f>M5-F14</f>
        <v>0</v>
      </c>
      <c r="X14" s="310"/>
    </row>
    <row r="15" spans="1:24" ht="18" customHeight="1" x14ac:dyDescent="0.35">
      <c r="A15" s="547"/>
      <c r="B15" s="400">
        <f t="shared" si="2"/>
        <v>10</v>
      </c>
      <c r="C15" s="752"/>
      <c r="D15" s="568" t="s">
        <v>400</v>
      </c>
      <c r="E15" s="753"/>
      <c r="F15" s="754"/>
      <c r="G15" s="754"/>
      <c r="H15" s="569"/>
      <c r="I15" s="750"/>
      <c r="J15" s="755"/>
      <c r="K15" s="570">
        <f>IF(G15&lt;K$5,0,IF(+$C15="T",IF(+$I15=0,0,((+$I15-(K$5-$F15)*$O15))*$J15),IF(+C15="A",-IPMT(+$J15,+$U15,+$T15,+$I15),0)))</f>
        <v>0</v>
      </c>
      <c r="L15" s="570">
        <f>IF(G15&lt;K$5,0,IF(+$C15="T",IF(+$I15=0,0,((+$I15-(L5-$F15)*$P15))*$J15),IF(+C15="A",-IPMT(+$J15,+$V15,+$T15,+$I15),0)))</f>
        <v>0</v>
      </c>
      <c r="M15" s="570">
        <f>IF(G15&lt;M$5,0,IF(+$C15="T",IF(+$I15=0,0,((+$I15-(M5-$F15)*$Q15))*$J15),IF(+C15="A",-IPMT(+$J15,+$W15,+$T15,+$I15),0)))</f>
        <v>0</v>
      </c>
      <c r="N15" s="571">
        <f t="shared" si="0"/>
        <v>0</v>
      </c>
      <c r="O15" s="570">
        <f>IF(G15&lt;O$5,0,IF(+$C15=0,0,IF(+$C15="T",$I15/$T15,IF(+$C15="A",PMT(+$J15,+$T15,-(+$I15))-K15))))</f>
        <v>0</v>
      </c>
      <c r="P15" s="570">
        <f t="shared" si="6"/>
        <v>0</v>
      </c>
      <c r="Q15" s="570">
        <f t="shared" si="7"/>
        <v>0</v>
      </c>
      <c r="R15" s="572"/>
      <c r="S15" s="573"/>
      <c r="T15" s="574">
        <f t="shared" si="5"/>
        <v>0</v>
      </c>
      <c r="U15" s="566">
        <f t="shared" si="4"/>
        <v>1</v>
      </c>
      <c r="V15" s="566">
        <f>L5-F15</f>
        <v>0</v>
      </c>
      <c r="W15" s="567">
        <f>M5-F15</f>
        <v>0</v>
      </c>
      <c r="X15" s="310"/>
    </row>
    <row r="16" spans="1:24" ht="18" customHeight="1" x14ac:dyDescent="0.35">
      <c r="A16" s="547"/>
      <c r="B16" s="400">
        <f t="shared" si="2"/>
        <v>11</v>
      </c>
      <c r="C16" s="752"/>
      <c r="D16" s="568" t="s">
        <v>401</v>
      </c>
      <c r="E16" s="753"/>
      <c r="F16" s="754"/>
      <c r="G16" s="754"/>
      <c r="H16" s="569"/>
      <c r="I16" s="750"/>
      <c r="J16" s="755"/>
      <c r="K16" s="570">
        <f t="shared" si="3"/>
        <v>0</v>
      </c>
      <c r="L16" s="570">
        <f>IF(G16&lt;K$5,0,IF(+$C16="T",IF(+$I16=0,0,((+$I16-(L5-$F16)*$P16))*$J16),IF(+C16="A",-IPMT(+$J16,+$V16,+$T16,+$I16),0)))</f>
        <v>0</v>
      </c>
      <c r="M16" s="570">
        <f>IF(G16&lt;M$5,0,IF(+$C16="T",IF(+$I16=0,0,((+$I16-(M5-$F16)*$Q16))*$J16),IF(+C16="A",-IPMT(+$J16,+$W16,+$T16,+$I16),0)))</f>
        <v>0</v>
      </c>
      <c r="N16" s="571">
        <f t="shared" si="0"/>
        <v>0</v>
      </c>
      <c r="O16" s="570">
        <f t="shared" si="8"/>
        <v>0</v>
      </c>
      <c r="P16" s="570">
        <f t="shared" si="6"/>
        <v>0</v>
      </c>
      <c r="Q16" s="570">
        <f t="shared" si="7"/>
        <v>0</v>
      </c>
      <c r="R16" s="572"/>
      <c r="S16" s="573"/>
      <c r="T16" s="574">
        <f t="shared" si="5"/>
        <v>0</v>
      </c>
      <c r="U16" s="566">
        <f t="shared" si="4"/>
        <v>1</v>
      </c>
      <c r="V16" s="566">
        <f>L5-F16</f>
        <v>0</v>
      </c>
      <c r="W16" s="567">
        <f>M5-F16</f>
        <v>0</v>
      </c>
      <c r="X16" s="310"/>
    </row>
    <row r="17" spans="1:24" ht="18" customHeight="1" x14ac:dyDescent="0.35">
      <c r="A17" s="547"/>
      <c r="B17" s="400">
        <f t="shared" si="2"/>
        <v>12</v>
      </c>
      <c r="C17" s="752"/>
      <c r="D17" s="568" t="s">
        <v>402</v>
      </c>
      <c r="E17" s="753"/>
      <c r="F17" s="754"/>
      <c r="G17" s="754"/>
      <c r="H17" s="569"/>
      <c r="I17" s="750"/>
      <c r="J17" s="755"/>
      <c r="K17" s="570">
        <f t="shared" si="3"/>
        <v>0</v>
      </c>
      <c r="L17" s="570">
        <f>IF(G17&lt;K$5,0,IF(+$C17="T",IF(+$I17=0,0,((+$I17-(L5-$F17)*$P17))*$J17),IF(+C17="A",-IPMT(+$J17,+$V17,+$T17,+$I17),0)))</f>
        <v>0</v>
      </c>
      <c r="M17" s="570">
        <f>IF(G17&lt;M$5,0,IF(+$C17="T",IF(+$I17=0,0,((+$I17-(M5-$F17)*$Q17))*$J17),IF(+C17="A",-IPMT(+$J17,+$W17,+$T17,+$I17),0)))</f>
        <v>0</v>
      </c>
      <c r="N17" s="571">
        <f t="shared" si="0"/>
        <v>0</v>
      </c>
      <c r="O17" s="570">
        <f t="shared" si="8"/>
        <v>0</v>
      </c>
      <c r="P17" s="570">
        <f t="shared" si="6"/>
        <v>0</v>
      </c>
      <c r="Q17" s="570">
        <f t="shared" si="7"/>
        <v>0</v>
      </c>
      <c r="R17" s="572"/>
      <c r="S17" s="573"/>
      <c r="T17" s="574">
        <f t="shared" si="5"/>
        <v>0</v>
      </c>
      <c r="U17" s="566">
        <f t="shared" si="4"/>
        <v>1</v>
      </c>
      <c r="V17" s="566">
        <f>L5-F17</f>
        <v>0</v>
      </c>
      <c r="W17" s="567">
        <f>M5-F17</f>
        <v>0</v>
      </c>
      <c r="X17" s="310"/>
    </row>
    <row r="18" spans="1:24" ht="18" customHeight="1" x14ac:dyDescent="0.35">
      <c r="A18" s="547"/>
      <c r="B18" s="400">
        <f t="shared" si="2"/>
        <v>13</v>
      </c>
      <c r="C18" s="752"/>
      <c r="D18" s="568" t="s">
        <v>403</v>
      </c>
      <c r="E18" s="753"/>
      <c r="F18" s="754"/>
      <c r="G18" s="754"/>
      <c r="H18" s="569"/>
      <c r="I18" s="750"/>
      <c r="J18" s="755"/>
      <c r="K18" s="570">
        <f t="shared" si="3"/>
        <v>0</v>
      </c>
      <c r="L18" s="570">
        <f>IF(G18&lt;K$5,0,IF(+$C18="T",IF(+$I18=0,0,((+$I18-(L5-$F18)*$P18))*$J18),IF(+C18="A",-IPMT(+$J18,+$V18,+$T18,+$I18),0)))</f>
        <v>0</v>
      </c>
      <c r="M18" s="570">
        <f>IF(G18&lt;M$5,0,IF(+$C18="T",IF(+$I18=0,0,((+$I18-(M5-$F18)*$Q18))*$J18),IF(+C18="A",-IPMT(+$J18,+$W18,+$T18,+$I18),0)))</f>
        <v>0</v>
      </c>
      <c r="N18" s="571">
        <f t="shared" si="0"/>
        <v>0</v>
      </c>
      <c r="O18" s="570">
        <f t="shared" si="8"/>
        <v>0</v>
      </c>
      <c r="P18" s="570">
        <f t="shared" si="6"/>
        <v>0</v>
      </c>
      <c r="Q18" s="570">
        <f t="shared" si="7"/>
        <v>0</v>
      </c>
      <c r="R18" s="572"/>
      <c r="S18" s="573"/>
      <c r="T18" s="574">
        <f t="shared" si="5"/>
        <v>0</v>
      </c>
      <c r="U18" s="566">
        <f t="shared" si="4"/>
        <v>1</v>
      </c>
      <c r="V18" s="566">
        <f>L5-F18</f>
        <v>0</v>
      </c>
      <c r="W18" s="567">
        <f>M5-F18</f>
        <v>0</v>
      </c>
      <c r="X18" s="310"/>
    </row>
    <row r="19" spans="1:24" ht="18" customHeight="1" x14ac:dyDescent="0.35">
      <c r="A19" s="547"/>
      <c r="B19" s="400">
        <f t="shared" si="2"/>
        <v>14</v>
      </c>
      <c r="C19" s="752"/>
      <c r="D19" s="568" t="s">
        <v>404</v>
      </c>
      <c r="E19" s="753"/>
      <c r="F19" s="754"/>
      <c r="G19" s="754"/>
      <c r="H19" s="569"/>
      <c r="I19" s="750"/>
      <c r="J19" s="755"/>
      <c r="K19" s="570">
        <f t="shared" si="3"/>
        <v>0</v>
      </c>
      <c r="L19" s="570">
        <f>IF(G19&lt;K$5,0,IF(+$C19="T",IF(+$I19=0,0,((+$I19-(L5-$F19)*$P19))*$J19),IF(+C19="A",-IPMT(+$J19,+$V19,+$T19,+$I19),0)))</f>
        <v>0</v>
      </c>
      <c r="M19" s="570">
        <f>IF(G19&lt;M$5,0,IF(+$C19="T",IF(+$I19=0,0,((+$I19-(M5-$F19)*$Q19))*$J19),IF(+C19="A",-IPMT(+$J19,+$W19,+$T19,+$I19),0)))</f>
        <v>0</v>
      </c>
      <c r="N19" s="571">
        <f t="shared" si="0"/>
        <v>0</v>
      </c>
      <c r="O19" s="570">
        <f t="shared" si="8"/>
        <v>0</v>
      </c>
      <c r="P19" s="570">
        <f t="shared" si="6"/>
        <v>0</v>
      </c>
      <c r="Q19" s="570">
        <f t="shared" si="7"/>
        <v>0</v>
      </c>
      <c r="R19" s="572"/>
      <c r="S19" s="573"/>
      <c r="T19" s="574">
        <f t="shared" si="5"/>
        <v>0</v>
      </c>
      <c r="U19" s="566">
        <f t="shared" si="4"/>
        <v>1</v>
      </c>
      <c r="V19" s="566">
        <f>L5-F19</f>
        <v>0</v>
      </c>
      <c r="W19" s="567">
        <f>M5-F19</f>
        <v>0</v>
      </c>
      <c r="X19" s="310"/>
    </row>
    <row r="20" spans="1:24" ht="18" customHeight="1" x14ac:dyDescent="0.35">
      <c r="A20" s="547"/>
      <c r="B20" s="400">
        <f t="shared" si="2"/>
        <v>15</v>
      </c>
      <c r="C20" s="752"/>
      <c r="D20" s="568" t="s">
        <v>405</v>
      </c>
      <c r="E20" s="753"/>
      <c r="F20" s="754"/>
      <c r="G20" s="754"/>
      <c r="H20" s="569"/>
      <c r="I20" s="750"/>
      <c r="J20" s="755"/>
      <c r="K20" s="570">
        <f t="shared" si="3"/>
        <v>0</v>
      </c>
      <c r="L20" s="570">
        <f>IF(G20&lt;K$5,0,IF(+$C20="T",IF(+$I20=0,0,((+$I20-(L5-$F20)*$P20))*$J20),IF(+C20="A",-IPMT(+$J20,+$V20,+$T20,+$I20),0)))</f>
        <v>0</v>
      </c>
      <c r="M20" s="570">
        <f>IF(G20&lt;M$5,0,IF(+$C20="T",IF(+$I20=0,0,((+$I20-(M5-$F20)*$Q20))*$J20),IF(+C20="A",-IPMT(+$J20,+$W20,+$T20,+$I20),0)))</f>
        <v>0</v>
      </c>
      <c r="N20" s="571">
        <f t="shared" si="0"/>
        <v>0</v>
      </c>
      <c r="O20" s="570">
        <f t="shared" si="8"/>
        <v>0</v>
      </c>
      <c r="P20" s="570">
        <f t="shared" si="6"/>
        <v>0</v>
      </c>
      <c r="Q20" s="570">
        <f t="shared" si="7"/>
        <v>0</v>
      </c>
      <c r="R20" s="572"/>
      <c r="S20" s="573"/>
      <c r="T20" s="574">
        <f t="shared" si="5"/>
        <v>0</v>
      </c>
      <c r="U20" s="566">
        <f t="shared" si="4"/>
        <v>1</v>
      </c>
      <c r="V20" s="566">
        <f>L5-F20</f>
        <v>0</v>
      </c>
      <c r="W20" s="567">
        <f>M5-F20</f>
        <v>0</v>
      </c>
      <c r="X20" s="310"/>
    </row>
    <row r="21" spans="1:24" ht="18" customHeight="1" x14ac:dyDescent="0.35">
      <c r="A21" s="547"/>
      <c r="B21" s="400">
        <f t="shared" si="2"/>
        <v>16</v>
      </c>
      <c r="C21" s="752"/>
      <c r="D21" s="568" t="s">
        <v>406</v>
      </c>
      <c r="E21" s="753"/>
      <c r="F21" s="754"/>
      <c r="G21" s="754"/>
      <c r="H21" s="569"/>
      <c r="I21" s="750"/>
      <c r="J21" s="755"/>
      <c r="K21" s="570">
        <f t="shared" si="3"/>
        <v>0</v>
      </c>
      <c r="L21" s="570">
        <f>IF(G21&lt;K$5,0,IF(+$C21="T",IF(+$I21=0,0,((+$I21-(L5-$F21)*$P21))*$J21),IF(+C21="A",-IPMT(+$J21,+$V21,+$T21,+$I21),0)))</f>
        <v>0</v>
      </c>
      <c r="M21" s="570">
        <f>IF(G21&lt;M$5,0,IF(+$C21="T",IF(+$I21=0,0,((+$I21-(M5-$F21)*$Q21))*$J21),IF(+C21="A",-IPMT(+$J21,+$W21,+$T21,+$I21),0)))</f>
        <v>0</v>
      </c>
      <c r="N21" s="571">
        <f t="shared" si="0"/>
        <v>0</v>
      </c>
      <c r="O21" s="570">
        <f t="shared" si="8"/>
        <v>0</v>
      </c>
      <c r="P21" s="570">
        <f>IF(+G21&lt;P$5,0,IF(+$C21=0,0,IF(+$C21="T",$I21/$T21,IF(+$C21="A",PMT(+$J21,+$T21,-(+$I21))-L21))))</f>
        <v>0</v>
      </c>
      <c r="Q21" s="570">
        <f t="shared" si="7"/>
        <v>0</v>
      </c>
      <c r="R21" s="572"/>
      <c r="S21" s="573"/>
      <c r="T21" s="574">
        <f t="shared" si="5"/>
        <v>0</v>
      </c>
      <c r="U21" s="566">
        <f t="shared" si="4"/>
        <v>1</v>
      </c>
      <c r="V21" s="566">
        <f>L5-F21</f>
        <v>0</v>
      </c>
      <c r="W21" s="567">
        <f>M5-F21</f>
        <v>0</v>
      </c>
      <c r="X21" s="310"/>
    </row>
    <row r="22" spans="1:24" ht="33" customHeight="1" x14ac:dyDescent="0.35">
      <c r="A22" s="547"/>
      <c r="B22" s="575"/>
      <c r="C22" s="576" t="s">
        <v>442</v>
      </c>
      <c r="D22" s="577" t="s">
        <v>387</v>
      </c>
      <c r="E22" s="578"/>
      <c r="F22" s="579" t="s">
        <v>165</v>
      </c>
      <c r="G22" s="579" t="s">
        <v>166</v>
      </c>
      <c r="H22" s="580"/>
      <c r="I22" s="579" t="s">
        <v>167</v>
      </c>
      <c r="J22" s="579" t="s">
        <v>168</v>
      </c>
      <c r="K22" s="581" t="str">
        <f>"Zinsbetrag ( Z )
"&amp;"IST "&amp;K5&amp;"       ZIEL "&amp;L5&amp;"      ZIEL "&amp;M5&amp;""</f>
        <v>Zinsbetrag ( Z )
IST 0       ZIEL 0      ZIEL 0</v>
      </c>
      <c r="L22" s="582"/>
      <c r="M22" s="583"/>
      <c r="N22" s="584" t="s">
        <v>169</v>
      </c>
      <c r="O22" s="581" t="str">
        <f>"Tilgungsbetrag ( T )
"&amp;"IST "&amp;O5&amp;"       ZIEL "&amp;P5&amp;"      ZIEL "&amp;Q5&amp;""</f>
        <v>Tilgungsbetrag ( T )
IST 0       ZIEL 0      ZIEL 0</v>
      </c>
      <c r="P22" s="582"/>
      <c r="Q22" s="585"/>
      <c r="R22" s="586"/>
      <c r="S22" s="587"/>
      <c r="T22" s="588"/>
      <c r="U22" s="565"/>
      <c r="V22" s="565"/>
      <c r="W22" s="589"/>
      <c r="X22" s="310"/>
    </row>
    <row r="23" spans="1:24" ht="21" customHeight="1" x14ac:dyDescent="0.35">
      <c r="A23" s="547"/>
      <c r="B23" s="590">
        <v>17</v>
      </c>
      <c r="C23" s="752"/>
      <c r="D23" s="568" t="s">
        <v>381</v>
      </c>
      <c r="E23" s="753"/>
      <c r="F23" s="754"/>
      <c r="G23" s="754"/>
      <c r="H23" s="591"/>
      <c r="I23" s="750"/>
      <c r="J23" s="755"/>
      <c r="K23" s="570">
        <f>IF(K$5&lt;=$F23,0,IF(+$C23="T",IF(+$I23=0,0,((+$I23-(K$5-$F23)*$O23))*$J23),IF(+C23="A",-IPMT(+$J23,+$U23,+$T23,+$I23),0)))</f>
        <v>0</v>
      </c>
      <c r="L23" s="570">
        <f>IF(+L$5&lt;=F23,0,IF(+$C23="T",IF(+$I23=0,0,((+$I23-(L$5-$F23)*$P23))*$J23),IF(+C23="A",-IPMT(+$J23,+V23,+$T23,+$I23),0)))</f>
        <v>0</v>
      </c>
      <c r="M23" s="570">
        <f>IF(+M$5&lt;=F23,0,IF(+$C23="T",IF(+$I23=0,0,((+$I23-(M$5-$F23)*$Q23))*$J23),IF(+C23="A",-IPMT(+$J23,+$W23,+$T23,+$I23),0)))</f>
        <v>0</v>
      </c>
      <c r="N23" s="571">
        <f t="shared" ref="N23:N28" si="9">IF(T23=0,0,1/T23)</f>
        <v>0</v>
      </c>
      <c r="O23" s="570">
        <f t="shared" ref="O23:Q24" si="10">IF(+O$5&lt;=+$F23,0,IF(+$C23=0,0,IF(+$C23="T",$I23/$T23,IF(+$C23="A",PMT(+$J23,+$T23,-(+$I23))-K23))))</f>
        <v>0</v>
      </c>
      <c r="P23" s="570">
        <f t="shared" si="10"/>
        <v>0</v>
      </c>
      <c r="Q23" s="592">
        <f t="shared" si="10"/>
        <v>0</v>
      </c>
      <c r="R23" s="586"/>
      <c r="S23" s="587"/>
      <c r="T23" s="574">
        <f>G23-F23</f>
        <v>0</v>
      </c>
      <c r="U23" s="566">
        <f>IF((+K5-F23)&lt;=1,1,+K5-F23)</f>
        <v>1</v>
      </c>
      <c r="V23" s="566">
        <f>IF((+L5-F23)&lt;=1,1,+L5-F23)</f>
        <v>1</v>
      </c>
      <c r="W23" s="567">
        <f>IF((+M5-F23)&lt;=1,1,+M5-F23)</f>
        <v>1</v>
      </c>
      <c r="X23" s="310"/>
    </row>
    <row r="24" spans="1:24" ht="21" customHeight="1" x14ac:dyDescent="0.35">
      <c r="A24" s="547"/>
      <c r="B24" s="401">
        <v>18</v>
      </c>
      <c r="C24" s="752"/>
      <c r="D24" s="568" t="s">
        <v>382</v>
      </c>
      <c r="E24" s="753"/>
      <c r="F24" s="754"/>
      <c r="G24" s="754"/>
      <c r="H24" s="591"/>
      <c r="I24" s="750"/>
      <c r="J24" s="755"/>
      <c r="K24" s="570">
        <f t="shared" ref="K24:K28" si="11">IF(K$5&lt;=$F24,0,IF(+$C24="T",IF(+$I24=0,0,((+$I24-(K$5-$F24)*$O24))*$J24),IF(+C24="A",-IPMT(+$J24,+$U24,+$T24,+$I24),0)))</f>
        <v>0</v>
      </c>
      <c r="L24" s="570">
        <f t="shared" ref="L24:L28" si="12">IF(+L$5&lt;=F24,0,IF(+$C24="T",IF(+$I24=0,0,((+$I24-(L$5-$F24)*$P24))*$J24),IF(+C24="A",-IPMT(+$J24,+V24,+$T24,+$I24),0)))</f>
        <v>0</v>
      </c>
      <c r="M24" s="570">
        <f t="shared" ref="M24:M28" si="13">IF(+M$5&lt;=F24,0,IF(+$C24="T",IF(+$I24=0,0,((+$I24-(M$5-$F24)*$Q24))*$J24),IF(+C24="A",-IPMT(+$J24,+$W24,+$T24,+$I24),0)))</f>
        <v>0</v>
      </c>
      <c r="N24" s="571">
        <f t="shared" si="9"/>
        <v>0</v>
      </c>
      <c r="O24" s="570">
        <f t="shared" si="10"/>
        <v>0</v>
      </c>
      <c r="P24" s="570">
        <f t="shared" si="10"/>
        <v>0</v>
      </c>
      <c r="Q24" s="592">
        <f t="shared" si="10"/>
        <v>0</v>
      </c>
      <c r="R24" s="593"/>
      <c r="S24" s="587"/>
      <c r="T24" s="574">
        <f t="shared" ref="T24:T28" si="14">G24-F24</f>
        <v>0</v>
      </c>
      <c r="U24" s="566">
        <f>IF((+K5-F24)&lt;=1,1,+K5-F24)</f>
        <v>1</v>
      </c>
      <c r="V24" s="566">
        <f>IF((+L5-F24)&lt;=1,1,+L5-F24)</f>
        <v>1</v>
      </c>
      <c r="W24" s="567">
        <f>IF((+M5-F24)&lt;=1,1,+M5-F24)</f>
        <v>1</v>
      </c>
      <c r="X24" s="310"/>
    </row>
    <row r="25" spans="1:24" ht="21" customHeight="1" x14ac:dyDescent="0.35">
      <c r="A25" s="547"/>
      <c r="B25" s="400">
        <v>19</v>
      </c>
      <c r="C25" s="752"/>
      <c r="D25" s="568" t="s">
        <v>383</v>
      </c>
      <c r="E25" s="753"/>
      <c r="F25" s="754"/>
      <c r="G25" s="754"/>
      <c r="H25" s="591"/>
      <c r="I25" s="750"/>
      <c r="J25" s="755"/>
      <c r="K25" s="570">
        <f t="shared" si="11"/>
        <v>0</v>
      </c>
      <c r="L25" s="570">
        <f t="shared" si="12"/>
        <v>0</v>
      </c>
      <c r="M25" s="570">
        <f t="shared" si="13"/>
        <v>0</v>
      </c>
      <c r="N25" s="571">
        <f t="shared" si="9"/>
        <v>0</v>
      </c>
      <c r="O25" s="570">
        <f t="shared" ref="O25:O28" si="15">IF(+O$5&lt;=+$F25,0,IF(+$C25=0,0,IF(+$C25="T",$I25/$T25,IF(+$C25="A",PMT(+$J25,+$T25,-(+$I25))-K25))))</f>
        <v>0</v>
      </c>
      <c r="P25" s="570">
        <f t="shared" ref="P25:P28" si="16">IF(+P$5&lt;=+$F25,0,IF(+$C25=0,0,IF(+$C25="T",$I25/$T25,IF(+$C25="A",PMT(+$J25,+$T25,-(+$I25))-L25))))</f>
        <v>0</v>
      </c>
      <c r="Q25" s="592">
        <f t="shared" ref="Q25:Q28" si="17">IF(+Q$5&lt;=+$F25,0,IF(+$C25=0,0,IF(+$C25="T",$I25/$T25,IF(+$C25="A",PMT(+$J25,+$T25,-(+$I25))-M25))))</f>
        <v>0</v>
      </c>
      <c r="R25" s="594"/>
      <c r="S25" s="587"/>
      <c r="T25" s="574">
        <f t="shared" si="14"/>
        <v>0</v>
      </c>
      <c r="U25" s="566">
        <f>IF((+K5-F25)&lt;=1,1,+K5-F25)</f>
        <v>1</v>
      </c>
      <c r="V25" s="566">
        <f>IF((+L5-F25)&lt;=1,1,+L5-F25)</f>
        <v>1</v>
      </c>
      <c r="W25" s="567">
        <f>IF((+M5-F25)&lt;=1,1,+M5-F25)</f>
        <v>1</v>
      </c>
      <c r="X25" s="310"/>
    </row>
    <row r="26" spans="1:24" ht="21" customHeight="1" x14ac:dyDescent="0.35">
      <c r="A26" s="547"/>
      <c r="B26" s="400">
        <f>B25+1</f>
        <v>20</v>
      </c>
      <c r="C26" s="752"/>
      <c r="D26" s="568" t="s">
        <v>384</v>
      </c>
      <c r="E26" s="753"/>
      <c r="F26" s="754"/>
      <c r="G26" s="754"/>
      <c r="H26" s="591"/>
      <c r="I26" s="750"/>
      <c r="J26" s="755"/>
      <c r="K26" s="570">
        <f t="shared" si="11"/>
        <v>0</v>
      </c>
      <c r="L26" s="570">
        <f t="shared" si="12"/>
        <v>0</v>
      </c>
      <c r="M26" s="570">
        <f t="shared" si="13"/>
        <v>0</v>
      </c>
      <c r="N26" s="571">
        <f t="shared" si="9"/>
        <v>0</v>
      </c>
      <c r="O26" s="570">
        <f t="shared" si="15"/>
        <v>0</v>
      </c>
      <c r="P26" s="570">
        <f t="shared" si="16"/>
        <v>0</v>
      </c>
      <c r="Q26" s="592">
        <f t="shared" si="17"/>
        <v>0</v>
      </c>
      <c r="R26" s="594"/>
      <c r="S26" s="587"/>
      <c r="T26" s="574">
        <f t="shared" si="14"/>
        <v>0</v>
      </c>
      <c r="U26" s="566">
        <f>IF((+K5-F26)&lt;=1,1,+K5-F26)</f>
        <v>1</v>
      </c>
      <c r="V26" s="566">
        <f>IF((+L5-F26)&lt;=1,1,+L5-F26)</f>
        <v>1</v>
      </c>
      <c r="W26" s="567">
        <f>IF((+M5-F26)&lt;=1,1,+M5-F26)</f>
        <v>1</v>
      </c>
      <c r="X26" s="310"/>
    </row>
    <row r="27" spans="1:24" ht="21" customHeight="1" x14ac:dyDescent="0.35">
      <c r="A27" s="547"/>
      <c r="B27" s="400">
        <f>B26+1</f>
        <v>21</v>
      </c>
      <c r="C27" s="752"/>
      <c r="D27" s="568" t="s">
        <v>385</v>
      </c>
      <c r="E27" s="753"/>
      <c r="F27" s="754"/>
      <c r="G27" s="754"/>
      <c r="H27" s="591"/>
      <c r="I27" s="750"/>
      <c r="J27" s="755"/>
      <c r="K27" s="570">
        <f t="shared" si="11"/>
        <v>0</v>
      </c>
      <c r="L27" s="570">
        <f t="shared" si="12"/>
        <v>0</v>
      </c>
      <c r="M27" s="570">
        <f t="shared" si="13"/>
        <v>0</v>
      </c>
      <c r="N27" s="571">
        <f t="shared" si="9"/>
        <v>0</v>
      </c>
      <c r="O27" s="570">
        <f t="shared" si="15"/>
        <v>0</v>
      </c>
      <c r="P27" s="570">
        <f t="shared" si="16"/>
        <v>0</v>
      </c>
      <c r="Q27" s="592">
        <f t="shared" si="17"/>
        <v>0</v>
      </c>
      <c r="R27" s="595"/>
      <c r="S27" s="587"/>
      <c r="T27" s="574">
        <f t="shared" si="14"/>
        <v>0</v>
      </c>
      <c r="U27" s="566">
        <f>IF((+K5-F27)&lt;=1,1,+K5-F27)</f>
        <v>1</v>
      </c>
      <c r="V27" s="566">
        <f>IF((+L5-F27)&lt;=1,1,+L5-F27)</f>
        <v>1</v>
      </c>
      <c r="W27" s="567">
        <f>IF((+M5-F27)&lt;=1,1,+M5-F27)</f>
        <v>1</v>
      </c>
      <c r="X27" s="310"/>
    </row>
    <row r="28" spans="1:24" ht="21" customHeight="1" thickBot="1" x14ac:dyDescent="0.4">
      <c r="A28" s="547"/>
      <c r="B28" s="400">
        <f>B27+1</f>
        <v>22</v>
      </c>
      <c r="C28" s="752"/>
      <c r="D28" s="568" t="s">
        <v>386</v>
      </c>
      <c r="E28" s="756"/>
      <c r="F28" s="754"/>
      <c r="G28" s="754"/>
      <c r="H28" s="591"/>
      <c r="I28" s="750"/>
      <c r="J28" s="755"/>
      <c r="K28" s="570">
        <f t="shared" si="11"/>
        <v>0</v>
      </c>
      <c r="L28" s="570">
        <f t="shared" si="12"/>
        <v>0</v>
      </c>
      <c r="M28" s="570">
        <f t="shared" si="13"/>
        <v>0</v>
      </c>
      <c r="N28" s="571">
        <f t="shared" si="9"/>
        <v>0</v>
      </c>
      <c r="O28" s="570">
        <f t="shared" si="15"/>
        <v>0</v>
      </c>
      <c r="P28" s="596">
        <f t="shared" si="16"/>
        <v>0</v>
      </c>
      <c r="Q28" s="597">
        <f t="shared" si="17"/>
        <v>0</v>
      </c>
      <c r="R28" s="595"/>
      <c r="S28" s="598"/>
      <c r="T28" s="599">
        <f t="shared" si="14"/>
        <v>0</v>
      </c>
      <c r="U28" s="600">
        <f>IF((+K5-F28)&lt;=1,1,+K5-F28)</f>
        <v>1</v>
      </c>
      <c r="V28" s="600">
        <f>IF((+L5-F28)&lt;=1,1,+L5-F28)</f>
        <v>1</v>
      </c>
      <c r="W28" s="601">
        <f>IF((+M5-F28)&lt;=1,1,+M5-F28)</f>
        <v>1</v>
      </c>
      <c r="X28" s="310"/>
    </row>
    <row r="29" spans="1:24" ht="24.95" customHeight="1" thickBot="1" x14ac:dyDescent="0.4">
      <c r="A29" s="547"/>
      <c r="B29" s="602"/>
      <c r="C29" s="603"/>
      <c r="D29" s="604"/>
      <c r="E29" s="605"/>
      <c r="F29" s="606"/>
      <c r="G29" s="606"/>
      <c r="H29" s="606"/>
      <c r="I29" s="606"/>
      <c r="J29" s="606"/>
      <c r="K29" s="606"/>
      <c r="L29" s="606"/>
      <c r="M29" s="606"/>
      <c r="N29" s="606"/>
      <c r="O29" s="606"/>
      <c r="P29" s="593"/>
      <c r="Q29" s="593"/>
      <c r="R29" s="593"/>
      <c r="S29" s="607"/>
      <c r="T29" s="608"/>
      <c r="U29" s="37"/>
      <c r="V29" s="37"/>
      <c r="W29" s="609"/>
      <c r="X29" s="310"/>
    </row>
    <row r="30" spans="1:24" ht="21.95" customHeight="1" x14ac:dyDescent="0.35">
      <c r="A30" s="547"/>
      <c r="B30" s="610">
        <f>B28+1</f>
        <v>23</v>
      </c>
      <c r="C30" s="611"/>
      <c r="D30" s="612" t="s">
        <v>170</v>
      </c>
      <c r="E30" s="606"/>
      <c r="F30" s="606"/>
      <c r="G30" s="606"/>
      <c r="H30" s="606"/>
      <c r="I30" s="606"/>
      <c r="J30" s="606"/>
      <c r="K30" s="606"/>
      <c r="L30" s="606"/>
      <c r="M30" s="606" t="s">
        <v>171</v>
      </c>
      <c r="N30" s="606"/>
      <c r="O30" s="613"/>
      <c r="P30" s="614"/>
      <c r="Q30" s="615"/>
      <c r="R30" s="593"/>
      <c r="S30" s="616"/>
      <c r="T30" s="617"/>
      <c r="U30" s="545"/>
      <c r="V30" s="545"/>
      <c r="W30" s="618"/>
      <c r="X30" s="310"/>
    </row>
    <row r="31" spans="1:24" ht="29.65" customHeight="1" x14ac:dyDescent="0.35">
      <c r="A31" s="547"/>
      <c r="B31" s="619">
        <f>B30+1</f>
        <v>24</v>
      </c>
      <c r="C31" s="576" t="s">
        <v>442</v>
      </c>
      <c r="D31" s="620"/>
      <c r="E31" s="621"/>
      <c r="F31" s="622" t="e">
        <f>IF(MID(H31,1,4)&gt;0,MID(H31,1,4)-1,0)&amp;"
  Z                  T"</f>
        <v>#VALUE!</v>
      </c>
      <c r="G31" s="623"/>
      <c r="H31" s="622" t="e">
        <f>IF(MID(J31,1,4)&gt;0,MID(J31,1,4)-1,0)&amp;"
  Z                  T"</f>
        <v>#VALUE!</v>
      </c>
      <c r="I31" s="623"/>
      <c r="J31" s="622" t="e">
        <f>IF(MID(L31,1,4)&gt;0,MID(L31,1,4)-1,0)&amp;"
  Z                  T"</f>
        <v>#VALUE!</v>
      </c>
      <c r="K31" s="623"/>
      <c r="L31" s="622" t="e">
        <f>IF(MID(N31,1,4)&gt;0,MID(N31,1,4)-1,0)&amp;"
  Z                  T"</f>
        <v>#VALUE!</v>
      </c>
      <c r="M31" s="623"/>
      <c r="N31" s="622" t="str">
        <f>P5&amp;"
  Z                  T"</f>
        <v>0
  Z                  T</v>
      </c>
      <c r="O31" s="623"/>
      <c r="P31" s="622" t="str">
        <f>Q5&amp;"
  Z                  T"</f>
        <v>0
  Z                  T</v>
      </c>
      <c r="Q31" s="624"/>
      <c r="R31" s="593"/>
      <c r="S31" s="616"/>
      <c r="T31" s="617"/>
      <c r="U31" s="545"/>
      <c r="V31" s="545"/>
      <c r="W31" s="618"/>
      <c r="X31" s="310"/>
    </row>
    <row r="32" spans="1:24" ht="18" customHeight="1" x14ac:dyDescent="0.35">
      <c r="A32" s="547"/>
      <c r="B32" s="619">
        <f>B31+1</f>
        <v>25</v>
      </c>
      <c r="C32" s="188" t="str">
        <f>IF(+C7&gt;0,C7,"")</f>
        <v/>
      </c>
      <c r="D32" s="568" t="str">
        <f t="shared" ref="D32:D46" si="18">D7</f>
        <v>Altdarlehen 1</v>
      </c>
      <c r="E32" s="625" t="str">
        <f>IF((E7)&gt;0,(E7),"")</f>
        <v/>
      </c>
      <c r="F32" s="750"/>
      <c r="G32" s="750"/>
      <c r="H32" s="750"/>
      <c r="I32" s="750"/>
      <c r="J32" s="750"/>
      <c r="K32" s="750"/>
      <c r="L32" s="570">
        <f>K7</f>
        <v>0</v>
      </c>
      <c r="M32" s="570">
        <f>O7</f>
        <v>0</v>
      </c>
      <c r="N32" s="626">
        <f>L7</f>
        <v>0</v>
      </c>
      <c r="O32" s="626">
        <f>P7</f>
        <v>0</v>
      </c>
      <c r="P32" s="626">
        <f>M7</f>
        <v>0</v>
      </c>
      <c r="Q32" s="627">
        <f>Q7</f>
        <v>0</v>
      </c>
      <c r="R32" s="593"/>
      <c r="S32" s="545"/>
      <c r="T32" s="618"/>
      <c r="U32" s="310"/>
    </row>
    <row r="33" spans="1:31" ht="18" customHeight="1" x14ac:dyDescent="0.35">
      <c r="A33" s="547"/>
      <c r="B33" s="619">
        <f t="shared" ref="B33:B47" si="19">B32+1</f>
        <v>26</v>
      </c>
      <c r="C33" s="188" t="str">
        <f t="shared" ref="C33:C46" si="20">IF(+C8&gt;0,C8,"")</f>
        <v/>
      </c>
      <c r="D33" s="568" t="str">
        <f t="shared" si="18"/>
        <v>Altdarlehen 2</v>
      </c>
      <c r="E33" s="625" t="str">
        <f t="shared" ref="E33:E46" si="21">IF((E8)&gt;0,(E8),"")</f>
        <v/>
      </c>
      <c r="F33" s="750"/>
      <c r="G33" s="750"/>
      <c r="H33" s="750"/>
      <c r="I33" s="750"/>
      <c r="J33" s="750"/>
      <c r="K33" s="750"/>
      <c r="L33" s="570">
        <f t="shared" ref="L33:L46" si="22">K8</f>
        <v>0</v>
      </c>
      <c r="M33" s="570">
        <f t="shared" ref="M33:M46" si="23">O8</f>
        <v>0</v>
      </c>
      <c r="N33" s="626">
        <f t="shared" ref="N33:N46" si="24">L8</f>
        <v>0</v>
      </c>
      <c r="O33" s="626">
        <f t="shared" ref="O33:O46" si="25">P8</f>
        <v>0</v>
      </c>
      <c r="P33" s="626">
        <f t="shared" ref="P33:P46" si="26">M8</f>
        <v>0</v>
      </c>
      <c r="Q33" s="627">
        <f t="shared" ref="Q33:Q46" si="27">Q8</f>
        <v>0</v>
      </c>
      <c r="R33" s="593"/>
      <c r="S33" s="545"/>
      <c r="T33" s="618"/>
      <c r="U33" s="310"/>
    </row>
    <row r="34" spans="1:31" ht="18" customHeight="1" x14ac:dyDescent="0.35">
      <c r="A34" s="547"/>
      <c r="B34" s="619">
        <f t="shared" si="19"/>
        <v>27</v>
      </c>
      <c r="C34" s="188" t="str">
        <f t="shared" si="20"/>
        <v/>
      </c>
      <c r="D34" s="568" t="str">
        <f t="shared" si="18"/>
        <v>Altdarlehen 3</v>
      </c>
      <c r="E34" s="625" t="str">
        <f t="shared" si="21"/>
        <v/>
      </c>
      <c r="F34" s="750"/>
      <c r="G34" s="750"/>
      <c r="H34" s="750"/>
      <c r="I34" s="750"/>
      <c r="J34" s="750"/>
      <c r="K34" s="750"/>
      <c r="L34" s="570">
        <f t="shared" si="22"/>
        <v>0</v>
      </c>
      <c r="M34" s="570">
        <f t="shared" si="23"/>
        <v>0</v>
      </c>
      <c r="N34" s="626">
        <f t="shared" si="24"/>
        <v>0</v>
      </c>
      <c r="O34" s="626">
        <f t="shared" si="25"/>
        <v>0</v>
      </c>
      <c r="P34" s="626">
        <f t="shared" si="26"/>
        <v>0</v>
      </c>
      <c r="Q34" s="627">
        <f t="shared" si="27"/>
        <v>0</v>
      </c>
      <c r="R34" s="593"/>
      <c r="S34" s="268"/>
      <c r="T34" s="618"/>
      <c r="U34" s="310"/>
    </row>
    <row r="35" spans="1:31" ht="18" customHeight="1" x14ac:dyDescent="0.35">
      <c r="A35" s="547"/>
      <c r="B35" s="619">
        <f t="shared" si="19"/>
        <v>28</v>
      </c>
      <c r="C35" s="188" t="str">
        <f t="shared" si="20"/>
        <v/>
      </c>
      <c r="D35" s="568" t="str">
        <f t="shared" si="18"/>
        <v>Altdarlehen 4</v>
      </c>
      <c r="E35" s="625" t="str">
        <f t="shared" si="21"/>
        <v/>
      </c>
      <c r="F35" s="750"/>
      <c r="G35" s="750"/>
      <c r="H35" s="750"/>
      <c r="I35" s="750"/>
      <c r="J35" s="750"/>
      <c r="K35" s="750"/>
      <c r="L35" s="570">
        <f t="shared" si="22"/>
        <v>0</v>
      </c>
      <c r="M35" s="570">
        <f t="shared" si="23"/>
        <v>0</v>
      </c>
      <c r="N35" s="626">
        <f t="shared" si="24"/>
        <v>0</v>
      </c>
      <c r="O35" s="626">
        <f t="shared" si="25"/>
        <v>0</v>
      </c>
      <c r="P35" s="626">
        <f t="shared" si="26"/>
        <v>0</v>
      </c>
      <c r="Q35" s="627">
        <f t="shared" si="27"/>
        <v>0</v>
      </c>
      <c r="R35" s="593"/>
      <c r="S35" s="628"/>
      <c r="W35" s="629"/>
      <c r="X35" s="310"/>
    </row>
    <row r="36" spans="1:31" ht="18" customHeight="1" x14ac:dyDescent="0.35">
      <c r="A36" s="547"/>
      <c r="B36" s="619">
        <f t="shared" si="19"/>
        <v>29</v>
      </c>
      <c r="C36" s="188" t="str">
        <f t="shared" si="20"/>
        <v/>
      </c>
      <c r="D36" s="568" t="str">
        <f t="shared" si="18"/>
        <v>Altdarlehen 5</v>
      </c>
      <c r="E36" s="625" t="str">
        <f t="shared" si="21"/>
        <v/>
      </c>
      <c r="F36" s="750"/>
      <c r="G36" s="750"/>
      <c r="H36" s="750"/>
      <c r="I36" s="750"/>
      <c r="J36" s="750"/>
      <c r="K36" s="750"/>
      <c r="L36" s="570">
        <f t="shared" si="22"/>
        <v>0</v>
      </c>
      <c r="M36" s="570">
        <f t="shared" si="23"/>
        <v>0</v>
      </c>
      <c r="N36" s="626">
        <f t="shared" si="24"/>
        <v>0</v>
      </c>
      <c r="O36" s="626">
        <f t="shared" si="25"/>
        <v>0</v>
      </c>
      <c r="P36" s="626">
        <f t="shared" si="26"/>
        <v>0</v>
      </c>
      <c r="Q36" s="627">
        <f t="shared" si="27"/>
        <v>0</v>
      </c>
      <c r="R36" s="593"/>
      <c r="S36" s="628"/>
      <c r="W36" s="629"/>
      <c r="X36" s="310"/>
    </row>
    <row r="37" spans="1:31" ht="18" customHeight="1" x14ac:dyDescent="0.35">
      <c r="A37" s="547"/>
      <c r="B37" s="619">
        <f t="shared" si="19"/>
        <v>30</v>
      </c>
      <c r="C37" s="188" t="str">
        <f t="shared" si="20"/>
        <v/>
      </c>
      <c r="D37" s="568" t="str">
        <f t="shared" si="18"/>
        <v>Altdarlehen 6</v>
      </c>
      <c r="E37" s="625" t="str">
        <f t="shared" si="21"/>
        <v/>
      </c>
      <c r="F37" s="750"/>
      <c r="G37" s="750"/>
      <c r="H37" s="750"/>
      <c r="I37" s="750"/>
      <c r="J37" s="750"/>
      <c r="K37" s="750"/>
      <c r="L37" s="570">
        <f t="shared" si="22"/>
        <v>0</v>
      </c>
      <c r="M37" s="570">
        <f t="shared" si="23"/>
        <v>0</v>
      </c>
      <c r="N37" s="626">
        <f t="shared" si="24"/>
        <v>0</v>
      </c>
      <c r="O37" s="626">
        <f t="shared" si="25"/>
        <v>0</v>
      </c>
      <c r="P37" s="626">
        <f t="shared" si="26"/>
        <v>0</v>
      </c>
      <c r="Q37" s="627">
        <f t="shared" si="27"/>
        <v>0</v>
      </c>
      <c r="R37" s="593"/>
      <c r="S37" s="628"/>
      <c r="W37" s="629"/>
      <c r="X37" s="310"/>
    </row>
    <row r="38" spans="1:31" ht="18" customHeight="1" x14ac:dyDescent="0.35">
      <c r="A38" s="547"/>
      <c r="B38" s="619">
        <f t="shared" si="19"/>
        <v>31</v>
      </c>
      <c r="C38" s="188" t="str">
        <f t="shared" si="20"/>
        <v/>
      </c>
      <c r="D38" s="568" t="str">
        <f t="shared" si="18"/>
        <v>Altdarlehen 7</v>
      </c>
      <c r="E38" s="625" t="str">
        <f t="shared" si="21"/>
        <v/>
      </c>
      <c r="F38" s="750"/>
      <c r="G38" s="750"/>
      <c r="H38" s="750"/>
      <c r="I38" s="750"/>
      <c r="J38" s="750"/>
      <c r="K38" s="750"/>
      <c r="L38" s="570">
        <f t="shared" si="22"/>
        <v>0</v>
      </c>
      <c r="M38" s="570">
        <f t="shared" si="23"/>
        <v>0</v>
      </c>
      <c r="N38" s="626">
        <f t="shared" si="24"/>
        <v>0</v>
      </c>
      <c r="O38" s="626">
        <f t="shared" si="25"/>
        <v>0</v>
      </c>
      <c r="P38" s="626">
        <f t="shared" si="26"/>
        <v>0</v>
      </c>
      <c r="Q38" s="627">
        <f t="shared" si="27"/>
        <v>0</v>
      </c>
      <c r="R38" s="593"/>
      <c r="S38" s="628"/>
      <c r="W38" s="629"/>
      <c r="X38" s="310"/>
    </row>
    <row r="39" spans="1:31" ht="18" customHeight="1" x14ac:dyDescent="0.35">
      <c r="A39" s="547"/>
      <c r="B39" s="619">
        <f t="shared" si="19"/>
        <v>32</v>
      </c>
      <c r="C39" s="188" t="str">
        <f t="shared" si="20"/>
        <v/>
      </c>
      <c r="D39" s="568" t="str">
        <f t="shared" si="18"/>
        <v>Altdarlehen 8</v>
      </c>
      <c r="E39" s="625" t="str">
        <f t="shared" si="21"/>
        <v/>
      </c>
      <c r="F39" s="750"/>
      <c r="G39" s="750"/>
      <c r="H39" s="750"/>
      <c r="I39" s="750"/>
      <c r="J39" s="750"/>
      <c r="K39" s="750"/>
      <c r="L39" s="570">
        <f t="shared" si="22"/>
        <v>0</v>
      </c>
      <c r="M39" s="570">
        <f t="shared" si="23"/>
        <v>0</v>
      </c>
      <c r="N39" s="626">
        <f t="shared" si="24"/>
        <v>0</v>
      </c>
      <c r="O39" s="626">
        <f t="shared" si="25"/>
        <v>0</v>
      </c>
      <c r="P39" s="626">
        <f t="shared" si="26"/>
        <v>0</v>
      </c>
      <c r="Q39" s="627">
        <f t="shared" si="27"/>
        <v>0</v>
      </c>
      <c r="R39" s="593"/>
      <c r="S39" s="628"/>
      <c r="W39" s="629"/>
      <c r="X39" s="310"/>
    </row>
    <row r="40" spans="1:31" ht="18" customHeight="1" x14ac:dyDescent="0.35">
      <c r="A40" s="547"/>
      <c r="B40" s="619">
        <f t="shared" si="19"/>
        <v>33</v>
      </c>
      <c r="C40" s="188" t="str">
        <f t="shared" si="20"/>
        <v/>
      </c>
      <c r="D40" s="568" t="str">
        <f t="shared" si="18"/>
        <v>Altdarlehen 9</v>
      </c>
      <c r="E40" s="625" t="str">
        <f t="shared" si="21"/>
        <v/>
      </c>
      <c r="F40" s="750"/>
      <c r="G40" s="750"/>
      <c r="H40" s="750"/>
      <c r="I40" s="750"/>
      <c r="J40" s="750"/>
      <c r="K40" s="750"/>
      <c r="L40" s="570">
        <f t="shared" si="22"/>
        <v>0</v>
      </c>
      <c r="M40" s="570">
        <f t="shared" si="23"/>
        <v>0</v>
      </c>
      <c r="N40" s="626">
        <f t="shared" si="24"/>
        <v>0</v>
      </c>
      <c r="O40" s="626">
        <f t="shared" si="25"/>
        <v>0</v>
      </c>
      <c r="P40" s="626">
        <f t="shared" si="26"/>
        <v>0</v>
      </c>
      <c r="Q40" s="627">
        <f t="shared" si="27"/>
        <v>0</v>
      </c>
      <c r="R40" s="593"/>
      <c r="S40" s="628"/>
      <c r="W40" s="629"/>
      <c r="X40" s="310"/>
    </row>
    <row r="41" spans="1:31" ht="18" customHeight="1" x14ac:dyDescent="0.35">
      <c r="A41" s="547"/>
      <c r="B41" s="619">
        <f t="shared" si="19"/>
        <v>34</v>
      </c>
      <c r="C41" s="188" t="str">
        <f t="shared" si="20"/>
        <v/>
      </c>
      <c r="D41" s="568" t="str">
        <f t="shared" si="18"/>
        <v>Altdarlehen 10</v>
      </c>
      <c r="E41" s="625" t="str">
        <f t="shared" si="21"/>
        <v/>
      </c>
      <c r="F41" s="750"/>
      <c r="G41" s="750"/>
      <c r="H41" s="750"/>
      <c r="I41" s="750"/>
      <c r="J41" s="750"/>
      <c r="K41" s="750"/>
      <c r="L41" s="570">
        <f t="shared" si="22"/>
        <v>0</v>
      </c>
      <c r="M41" s="570">
        <f t="shared" si="23"/>
        <v>0</v>
      </c>
      <c r="N41" s="626">
        <f t="shared" si="24"/>
        <v>0</v>
      </c>
      <c r="O41" s="626">
        <f t="shared" si="25"/>
        <v>0</v>
      </c>
      <c r="P41" s="626">
        <f t="shared" si="26"/>
        <v>0</v>
      </c>
      <c r="Q41" s="627">
        <f t="shared" si="27"/>
        <v>0</v>
      </c>
      <c r="R41" s="593"/>
      <c r="S41" s="628"/>
      <c r="W41" s="629"/>
      <c r="X41" s="310"/>
    </row>
    <row r="42" spans="1:31" ht="18" customHeight="1" x14ac:dyDescent="0.35">
      <c r="A42" s="547"/>
      <c r="B42" s="619">
        <f t="shared" si="19"/>
        <v>35</v>
      </c>
      <c r="C42" s="188" t="str">
        <f t="shared" si="20"/>
        <v/>
      </c>
      <c r="D42" s="568" t="str">
        <f t="shared" si="18"/>
        <v>Altdarlehen 11</v>
      </c>
      <c r="E42" s="625" t="str">
        <f t="shared" si="21"/>
        <v/>
      </c>
      <c r="F42" s="750"/>
      <c r="G42" s="750"/>
      <c r="H42" s="750"/>
      <c r="I42" s="750"/>
      <c r="J42" s="750"/>
      <c r="K42" s="750"/>
      <c r="L42" s="570">
        <f t="shared" si="22"/>
        <v>0</v>
      </c>
      <c r="M42" s="570">
        <f t="shared" si="23"/>
        <v>0</v>
      </c>
      <c r="N42" s="626">
        <f t="shared" si="24"/>
        <v>0</v>
      </c>
      <c r="O42" s="626">
        <f t="shared" si="25"/>
        <v>0</v>
      </c>
      <c r="P42" s="626">
        <f t="shared" si="26"/>
        <v>0</v>
      </c>
      <c r="Q42" s="627">
        <f t="shared" si="27"/>
        <v>0</v>
      </c>
      <c r="R42" s="593"/>
      <c r="S42" s="628"/>
      <c r="W42" s="629"/>
      <c r="X42" s="310"/>
    </row>
    <row r="43" spans="1:31" ht="18" customHeight="1" x14ac:dyDescent="0.35">
      <c r="A43" s="547"/>
      <c r="B43" s="619">
        <f t="shared" si="19"/>
        <v>36</v>
      </c>
      <c r="C43" s="188" t="str">
        <f t="shared" si="20"/>
        <v/>
      </c>
      <c r="D43" s="568" t="str">
        <f t="shared" si="18"/>
        <v>Altdarlehen 12</v>
      </c>
      <c r="E43" s="625" t="str">
        <f t="shared" si="21"/>
        <v/>
      </c>
      <c r="F43" s="750"/>
      <c r="G43" s="750"/>
      <c r="H43" s="750"/>
      <c r="I43" s="750"/>
      <c r="J43" s="750"/>
      <c r="K43" s="750"/>
      <c r="L43" s="570">
        <f t="shared" si="22"/>
        <v>0</v>
      </c>
      <c r="M43" s="570">
        <f t="shared" si="23"/>
        <v>0</v>
      </c>
      <c r="N43" s="626">
        <f t="shared" si="24"/>
        <v>0</v>
      </c>
      <c r="O43" s="626">
        <f t="shared" si="25"/>
        <v>0</v>
      </c>
      <c r="P43" s="626">
        <f t="shared" si="26"/>
        <v>0</v>
      </c>
      <c r="Q43" s="627">
        <f t="shared" si="27"/>
        <v>0</v>
      </c>
      <c r="R43" s="593"/>
      <c r="S43" s="628"/>
      <c r="W43" s="629"/>
      <c r="X43" s="310"/>
    </row>
    <row r="44" spans="1:31" ht="18" customHeight="1" x14ac:dyDescent="0.35">
      <c r="A44" s="547"/>
      <c r="B44" s="619">
        <f t="shared" si="19"/>
        <v>37</v>
      </c>
      <c r="C44" s="188" t="str">
        <f t="shared" si="20"/>
        <v/>
      </c>
      <c r="D44" s="568" t="str">
        <f t="shared" si="18"/>
        <v>Altdarlehen 13</v>
      </c>
      <c r="E44" s="625" t="str">
        <f t="shared" si="21"/>
        <v/>
      </c>
      <c r="F44" s="750"/>
      <c r="G44" s="750"/>
      <c r="H44" s="750"/>
      <c r="I44" s="750"/>
      <c r="J44" s="750"/>
      <c r="K44" s="750"/>
      <c r="L44" s="570">
        <f t="shared" si="22"/>
        <v>0</v>
      </c>
      <c r="M44" s="570">
        <f t="shared" si="23"/>
        <v>0</v>
      </c>
      <c r="N44" s="626">
        <f t="shared" si="24"/>
        <v>0</v>
      </c>
      <c r="O44" s="626">
        <f t="shared" si="25"/>
        <v>0</v>
      </c>
      <c r="P44" s="626">
        <f t="shared" si="26"/>
        <v>0</v>
      </c>
      <c r="Q44" s="627">
        <f t="shared" si="27"/>
        <v>0</v>
      </c>
      <c r="R44" s="593"/>
      <c r="S44" s="628"/>
      <c r="W44" s="629"/>
      <c r="X44" s="310"/>
    </row>
    <row r="45" spans="1:31" ht="18" customHeight="1" x14ac:dyDescent="0.35">
      <c r="A45" s="547"/>
      <c r="B45" s="619">
        <f t="shared" si="19"/>
        <v>38</v>
      </c>
      <c r="C45" s="188" t="str">
        <f t="shared" si="20"/>
        <v/>
      </c>
      <c r="D45" s="568" t="str">
        <f t="shared" si="18"/>
        <v>Altdarlehen 14</v>
      </c>
      <c r="E45" s="625" t="str">
        <f t="shared" si="21"/>
        <v/>
      </c>
      <c r="F45" s="750"/>
      <c r="G45" s="750"/>
      <c r="H45" s="750"/>
      <c r="I45" s="750"/>
      <c r="J45" s="750"/>
      <c r="K45" s="750"/>
      <c r="L45" s="570">
        <f t="shared" si="22"/>
        <v>0</v>
      </c>
      <c r="M45" s="570">
        <f t="shared" si="23"/>
        <v>0</v>
      </c>
      <c r="N45" s="626">
        <f t="shared" si="24"/>
        <v>0</v>
      </c>
      <c r="O45" s="626">
        <f t="shared" si="25"/>
        <v>0</v>
      </c>
      <c r="P45" s="626">
        <f t="shared" si="26"/>
        <v>0</v>
      </c>
      <c r="Q45" s="627">
        <f t="shared" si="27"/>
        <v>0</v>
      </c>
      <c r="R45" s="593"/>
      <c r="S45" s="628"/>
      <c r="W45" s="629"/>
      <c r="X45" s="310"/>
    </row>
    <row r="46" spans="1:31" ht="18" customHeight="1" x14ac:dyDescent="0.35">
      <c r="A46" s="547"/>
      <c r="B46" s="619">
        <f t="shared" si="19"/>
        <v>39</v>
      </c>
      <c r="C46" s="188" t="str">
        <f t="shared" si="20"/>
        <v/>
      </c>
      <c r="D46" s="568" t="str">
        <f t="shared" si="18"/>
        <v>Altdarlehen 15</v>
      </c>
      <c r="E46" s="625" t="str">
        <f t="shared" si="21"/>
        <v/>
      </c>
      <c r="F46" s="750"/>
      <c r="G46" s="750"/>
      <c r="H46" s="750"/>
      <c r="I46" s="750"/>
      <c r="J46" s="750"/>
      <c r="K46" s="750"/>
      <c r="L46" s="570">
        <f t="shared" si="22"/>
        <v>0</v>
      </c>
      <c r="M46" s="570">
        <f t="shared" si="23"/>
        <v>0</v>
      </c>
      <c r="N46" s="626">
        <f t="shared" si="24"/>
        <v>0</v>
      </c>
      <c r="O46" s="626">
        <f t="shared" si="25"/>
        <v>0</v>
      </c>
      <c r="P46" s="626">
        <f t="shared" si="26"/>
        <v>0</v>
      </c>
      <c r="Q46" s="627">
        <f t="shared" si="27"/>
        <v>0</v>
      </c>
      <c r="R46" s="593"/>
      <c r="S46" s="628"/>
      <c r="W46" s="629"/>
      <c r="X46" s="310"/>
    </row>
    <row r="47" spans="1:31" ht="18" customHeight="1" x14ac:dyDescent="0.35">
      <c r="A47" s="547"/>
      <c r="B47" s="619">
        <f t="shared" si="19"/>
        <v>40</v>
      </c>
      <c r="C47" s="188"/>
      <c r="D47" s="568" t="s">
        <v>172</v>
      </c>
      <c r="E47" s="630"/>
      <c r="F47" s="631"/>
      <c r="G47" s="632">
        <f>SUM(G32:G46)</f>
        <v>0</v>
      </c>
      <c r="H47" s="631"/>
      <c r="I47" s="632">
        <f>SUM(I32:I46)</f>
        <v>0</v>
      </c>
      <c r="J47" s="631"/>
      <c r="K47" s="632">
        <f>SUM(K32:K46)</f>
        <v>0</v>
      </c>
      <c r="L47" s="631"/>
      <c r="M47" s="632">
        <f>SUM(M32:M46)</f>
        <v>0</v>
      </c>
      <c r="N47" s="631"/>
      <c r="O47" s="632">
        <f>SUM(O32:O46)</f>
        <v>0</v>
      </c>
      <c r="P47" s="631"/>
      <c r="Q47" s="633">
        <f>SUM(Q32:Q46)</f>
        <v>0</v>
      </c>
      <c r="R47" s="593"/>
      <c r="S47" s="628"/>
      <c r="W47" s="629"/>
      <c r="X47" s="310"/>
      <c r="AA47" s="634"/>
      <c r="AB47" s="635"/>
      <c r="AC47" s="634"/>
      <c r="AD47" s="634"/>
      <c r="AE47" s="634"/>
    </row>
    <row r="48" spans="1:31" ht="18" customHeight="1" x14ac:dyDescent="0.35">
      <c r="A48" s="547"/>
      <c r="B48" s="619">
        <f>B47+1</f>
        <v>41</v>
      </c>
      <c r="C48" s="188"/>
      <c r="D48" s="568" t="s">
        <v>173</v>
      </c>
      <c r="E48" s="621"/>
      <c r="F48" s="632">
        <f>SUM(F32:F46)</f>
        <v>0</v>
      </c>
      <c r="G48" s="631"/>
      <c r="H48" s="632">
        <f>SUM(H32:H46)</f>
        <v>0</v>
      </c>
      <c r="I48" s="631"/>
      <c r="J48" s="632">
        <f>SUM(J32:J46)</f>
        <v>0</v>
      </c>
      <c r="K48" s="631"/>
      <c r="L48" s="636">
        <f>SUM(L32:L46)</f>
        <v>0</v>
      </c>
      <c r="M48" s="631"/>
      <c r="N48" s="632">
        <f>SUM(N32:N46)</f>
        <v>0</v>
      </c>
      <c r="O48" s="631"/>
      <c r="P48" s="632">
        <f>SUM(P32:P46)</f>
        <v>0</v>
      </c>
      <c r="Q48" s="637"/>
      <c r="R48" s="593"/>
      <c r="S48" s="628"/>
      <c r="W48" s="629"/>
      <c r="X48" s="310"/>
      <c r="AA48" s="634"/>
      <c r="AB48" s="635"/>
      <c r="AC48" s="634"/>
      <c r="AD48" s="634"/>
      <c r="AE48" s="634"/>
    </row>
    <row r="49" spans="1:31" ht="18" customHeight="1" thickBot="1" x14ac:dyDescent="0.4">
      <c r="A49" s="547"/>
      <c r="B49" s="638">
        <f>B48+1</f>
        <v>42</v>
      </c>
      <c r="C49" s="639"/>
      <c r="D49" s="640" t="s">
        <v>174</v>
      </c>
      <c r="E49" s="641"/>
      <c r="F49" s="642"/>
      <c r="G49" s="643">
        <f>G47+F48</f>
        <v>0</v>
      </c>
      <c r="H49" s="642"/>
      <c r="I49" s="643">
        <f>I47+H48</f>
        <v>0</v>
      </c>
      <c r="J49" s="642"/>
      <c r="K49" s="643">
        <f>K47+J48</f>
        <v>0</v>
      </c>
      <c r="L49" s="644"/>
      <c r="M49" s="643">
        <f>M47+L48</f>
        <v>0</v>
      </c>
      <c r="N49" s="642"/>
      <c r="O49" s="643">
        <f>O47+N48</f>
        <v>0</v>
      </c>
      <c r="P49" s="642"/>
      <c r="Q49" s="645">
        <f>Q47+P48</f>
        <v>0</v>
      </c>
      <c r="R49" s="593"/>
      <c r="S49" s="628"/>
      <c r="W49" s="629"/>
      <c r="X49" s="310"/>
      <c r="AA49" s="634"/>
      <c r="AB49" s="635"/>
      <c r="AC49" s="634"/>
      <c r="AD49" s="634"/>
      <c r="AE49" s="634"/>
    </row>
    <row r="50" spans="1:31" ht="18" customHeight="1" x14ac:dyDescent="0.35">
      <c r="A50" s="547"/>
      <c r="B50" s="646">
        <f t="shared" ref="B50:B58" si="28">B49+1</f>
        <v>43</v>
      </c>
      <c r="C50" s="647" t="str">
        <f>IF(+C23&gt;0,+C23,"")</f>
        <v/>
      </c>
      <c r="D50" s="648" t="str">
        <f>D23</f>
        <v>Neuarlehen 1</v>
      </c>
      <c r="E50" s="649" t="str">
        <f>IF(E23&gt;0,E23,"")</f>
        <v/>
      </c>
      <c r="F50" s="650"/>
      <c r="G50" s="650"/>
      <c r="H50" s="650"/>
      <c r="I50" s="650"/>
      <c r="J50" s="650"/>
      <c r="K50" s="650"/>
      <c r="L50" s="651">
        <f>K23</f>
        <v>0</v>
      </c>
      <c r="M50" s="651">
        <f>O23</f>
        <v>0</v>
      </c>
      <c r="N50" s="651">
        <f>L23</f>
        <v>0</v>
      </c>
      <c r="O50" s="651">
        <f>P23</f>
        <v>0</v>
      </c>
      <c r="P50" s="651">
        <f>M23</f>
        <v>0</v>
      </c>
      <c r="Q50" s="652">
        <f>Q23</f>
        <v>0</v>
      </c>
      <c r="S50" s="628"/>
      <c r="W50" s="629"/>
      <c r="X50" s="310"/>
      <c r="AA50" s="634"/>
      <c r="AB50" s="635"/>
      <c r="AC50" s="634"/>
      <c r="AD50" s="634"/>
      <c r="AE50" s="634"/>
    </row>
    <row r="51" spans="1:31" ht="18" customHeight="1" x14ac:dyDescent="0.35">
      <c r="A51" s="547"/>
      <c r="B51" s="653">
        <f t="shared" si="28"/>
        <v>44</v>
      </c>
      <c r="C51" s="654" t="str">
        <f t="shared" ref="C51:C55" si="29">IF(+C24&gt;0,+C24,"")</f>
        <v/>
      </c>
      <c r="D51" s="655" t="str">
        <f t="shared" ref="D51:D55" si="30">D24</f>
        <v>Neuarlehen 2</v>
      </c>
      <c r="E51" s="656" t="str">
        <f t="shared" ref="E51:E55" si="31">IF(E24&gt;0,E24,"")</f>
        <v/>
      </c>
      <c r="F51" s="657"/>
      <c r="G51" s="657"/>
      <c r="H51" s="657"/>
      <c r="I51" s="657"/>
      <c r="J51" s="657"/>
      <c r="K51" s="657"/>
      <c r="L51" s="658">
        <f t="shared" ref="L51:L55" si="32">K24</f>
        <v>0</v>
      </c>
      <c r="M51" s="658">
        <f t="shared" ref="M51:M55" si="33">O24</f>
        <v>0</v>
      </c>
      <c r="N51" s="658">
        <f t="shared" ref="N51:N55" si="34">L24</f>
        <v>0</v>
      </c>
      <c r="O51" s="658">
        <f t="shared" ref="O51:O55" si="35">P24</f>
        <v>0</v>
      </c>
      <c r="P51" s="658">
        <f t="shared" ref="P51:P55" si="36">M24</f>
        <v>0</v>
      </c>
      <c r="Q51" s="659">
        <f t="shared" ref="Q51:Q55" si="37">Q24</f>
        <v>0</v>
      </c>
      <c r="R51" s="593"/>
      <c r="S51" s="628"/>
      <c r="W51" s="629"/>
      <c r="X51" s="310"/>
      <c r="AA51" s="634"/>
      <c r="AB51" s="635"/>
      <c r="AC51" s="634"/>
      <c r="AD51" s="634"/>
      <c r="AE51" s="634"/>
    </row>
    <row r="52" spans="1:31" ht="18" customHeight="1" x14ac:dyDescent="0.35">
      <c r="A52" s="547"/>
      <c r="B52" s="660">
        <f t="shared" si="28"/>
        <v>45</v>
      </c>
      <c r="C52" s="654" t="str">
        <f t="shared" si="29"/>
        <v/>
      </c>
      <c r="D52" s="662" t="str">
        <f t="shared" si="30"/>
        <v>Neuarlehen 3</v>
      </c>
      <c r="E52" s="656" t="str">
        <f t="shared" si="31"/>
        <v/>
      </c>
      <c r="F52" s="663"/>
      <c r="G52" s="663"/>
      <c r="H52" s="663"/>
      <c r="I52" s="663"/>
      <c r="J52" s="663"/>
      <c r="K52" s="663"/>
      <c r="L52" s="658">
        <f t="shared" si="32"/>
        <v>0</v>
      </c>
      <c r="M52" s="658">
        <f t="shared" si="33"/>
        <v>0</v>
      </c>
      <c r="N52" s="658">
        <f t="shared" si="34"/>
        <v>0</v>
      </c>
      <c r="O52" s="658">
        <f t="shared" si="35"/>
        <v>0</v>
      </c>
      <c r="P52" s="658">
        <f t="shared" si="36"/>
        <v>0</v>
      </c>
      <c r="Q52" s="659">
        <f t="shared" si="37"/>
        <v>0</v>
      </c>
      <c r="R52" s="593"/>
      <c r="W52" s="629"/>
      <c r="X52" s="310"/>
      <c r="AA52" s="634"/>
      <c r="AB52" s="635"/>
      <c r="AC52" s="634"/>
      <c r="AD52" s="634"/>
      <c r="AE52" s="634"/>
    </row>
    <row r="53" spans="1:31" ht="18" customHeight="1" x14ac:dyDescent="0.35">
      <c r="A53" s="547"/>
      <c r="B53" s="653">
        <f t="shared" si="28"/>
        <v>46</v>
      </c>
      <c r="C53" s="654" t="str">
        <f t="shared" si="29"/>
        <v/>
      </c>
      <c r="D53" s="568" t="str">
        <f t="shared" si="30"/>
        <v>Neuarlehen 4</v>
      </c>
      <c r="E53" s="656" t="str">
        <f t="shared" si="31"/>
        <v/>
      </c>
      <c r="F53" s="664"/>
      <c r="G53" s="665"/>
      <c r="H53" s="665"/>
      <c r="I53" s="665"/>
      <c r="J53" s="665"/>
      <c r="K53" s="665"/>
      <c r="L53" s="658">
        <f t="shared" si="32"/>
        <v>0</v>
      </c>
      <c r="M53" s="658">
        <f t="shared" si="33"/>
        <v>0</v>
      </c>
      <c r="N53" s="658">
        <f t="shared" si="34"/>
        <v>0</v>
      </c>
      <c r="O53" s="658">
        <f t="shared" si="35"/>
        <v>0</v>
      </c>
      <c r="P53" s="658">
        <f t="shared" si="36"/>
        <v>0</v>
      </c>
      <c r="Q53" s="659">
        <f t="shared" si="37"/>
        <v>0</v>
      </c>
      <c r="R53" s="593"/>
      <c r="W53" s="629"/>
      <c r="X53" s="310"/>
      <c r="AA53" s="634"/>
      <c r="AB53" s="635"/>
      <c r="AC53" s="634"/>
      <c r="AD53" s="634"/>
      <c r="AE53" s="634"/>
    </row>
    <row r="54" spans="1:31" ht="18" customHeight="1" x14ac:dyDescent="0.35">
      <c r="A54" s="547"/>
      <c r="B54" s="660">
        <f t="shared" si="28"/>
        <v>47</v>
      </c>
      <c r="C54" s="654" t="str">
        <f t="shared" si="29"/>
        <v/>
      </c>
      <c r="D54" s="568" t="str">
        <f t="shared" si="30"/>
        <v>Neuarlehen 5</v>
      </c>
      <c r="E54" s="656" t="str">
        <f t="shared" si="31"/>
        <v/>
      </c>
      <c r="F54" s="664"/>
      <c r="G54" s="665"/>
      <c r="H54" s="665"/>
      <c r="I54" s="665"/>
      <c r="J54" s="665"/>
      <c r="K54" s="665"/>
      <c r="L54" s="658">
        <f t="shared" si="32"/>
        <v>0</v>
      </c>
      <c r="M54" s="658">
        <f t="shared" si="33"/>
        <v>0</v>
      </c>
      <c r="N54" s="658">
        <f t="shared" si="34"/>
        <v>0</v>
      </c>
      <c r="O54" s="658">
        <f t="shared" si="35"/>
        <v>0</v>
      </c>
      <c r="P54" s="658">
        <f t="shared" si="36"/>
        <v>0</v>
      </c>
      <c r="Q54" s="659">
        <f t="shared" si="37"/>
        <v>0</v>
      </c>
      <c r="R54" s="593"/>
      <c r="W54" s="629"/>
      <c r="X54" s="310"/>
    </row>
    <row r="55" spans="1:31" ht="18" customHeight="1" x14ac:dyDescent="0.35">
      <c r="A55" s="547"/>
      <c r="B55" s="653">
        <f t="shared" si="28"/>
        <v>48</v>
      </c>
      <c r="C55" s="661" t="str">
        <f t="shared" si="29"/>
        <v/>
      </c>
      <c r="D55" s="666" t="str">
        <f t="shared" si="30"/>
        <v>Neuarlehen 6</v>
      </c>
      <c r="E55" s="667" t="str">
        <f t="shared" si="31"/>
        <v/>
      </c>
      <c r="F55" s="668"/>
      <c r="G55" s="669"/>
      <c r="H55" s="669"/>
      <c r="I55" s="669"/>
      <c r="J55" s="669"/>
      <c r="K55" s="669"/>
      <c r="L55" s="670">
        <f t="shared" si="32"/>
        <v>0</v>
      </c>
      <c r="M55" s="670">
        <f t="shared" si="33"/>
        <v>0</v>
      </c>
      <c r="N55" s="670">
        <f t="shared" si="34"/>
        <v>0</v>
      </c>
      <c r="O55" s="670">
        <f t="shared" si="35"/>
        <v>0</v>
      </c>
      <c r="P55" s="670">
        <f t="shared" si="36"/>
        <v>0</v>
      </c>
      <c r="Q55" s="671">
        <f t="shared" si="37"/>
        <v>0</v>
      </c>
      <c r="R55" s="593"/>
      <c r="W55" s="629"/>
      <c r="X55" s="310"/>
    </row>
    <row r="56" spans="1:31" ht="18" customHeight="1" x14ac:dyDescent="0.35">
      <c r="A56" s="547"/>
      <c r="B56" s="660">
        <f t="shared" si="28"/>
        <v>49</v>
      </c>
      <c r="C56" s="672"/>
      <c r="D56" s="568" t="s">
        <v>172</v>
      </c>
      <c r="E56" s="621"/>
      <c r="F56" s="673"/>
      <c r="G56" s="674"/>
      <c r="H56" s="673"/>
      <c r="I56" s="674"/>
      <c r="J56" s="673"/>
      <c r="K56" s="674"/>
      <c r="L56" s="631"/>
      <c r="M56" s="632">
        <f>SUM(M50:M55)</f>
        <v>0</v>
      </c>
      <c r="N56" s="631"/>
      <c r="O56" s="632">
        <f>SUM(O50:O55)</f>
        <v>0</v>
      </c>
      <c r="P56" s="631"/>
      <c r="Q56" s="675">
        <f>SUM(Q50:Q55)</f>
        <v>0</v>
      </c>
      <c r="R56" s="593"/>
      <c r="W56" s="629"/>
      <c r="X56" s="310"/>
    </row>
    <row r="57" spans="1:31" ht="18" customHeight="1" x14ac:dyDescent="0.35">
      <c r="A57" s="547"/>
      <c r="B57" s="653">
        <f t="shared" si="28"/>
        <v>50</v>
      </c>
      <c r="C57" s="672"/>
      <c r="D57" s="568" t="s">
        <v>173</v>
      </c>
      <c r="E57" s="621"/>
      <c r="F57" s="674"/>
      <c r="G57" s="673"/>
      <c r="H57" s="674"/>
      <c r="I57" s="673"/>
      <c r="J57" s="674"/>
      <c r="K57" s="673"/>
      <c r="L57" s="636">
        <f>SUM(L50:L55)</f>
        <v>0</v>
      </c>
      <c r="M57" s="631"/>
      <c r="N57" s="632">
        <f>SUM(N50:N55)</f>
        <v>0</v>
      </c>
      <c r="O57" s="631"/>
      <c r="P57" s="632">
        <f>SUM(P50:P55)</f>
        <v>0</v>
      </c>
      <c r="Q57" s="676"/>
      <c r="R57" s="593"/>
      <c r="W57" s="629"/>
      <c r="X57" s="310"/>
    </row>
    <row r="58" spans="1:31" ht="24" thickBot="1" x14ac:dyDescent="0.4">
      <c r="A58" s="547"/>
      <c r="B58" s="677">
        <f t="shared" si="28"/>
        <v>51</v>
      </c>
      <c r="C58" s="678"/>
      <c r="D58" s="640" t="s">
        <v>175</v>
      </c>
      <c r="E58" s="641"/>
      <c r="F58" s="679"/>
      <c r="G58" s="680"/>
      <c r="H58" s="679"/>
      <c r="I58" s="680"/>
      <c r="J58" s="679"/>
      <c r="K58" s="680"/>
      <c r="L58" s="681"/>
      <c r="M58" s="643">
        <f>M56+L57</f>
        <v>0</v>
      </c>
      <c r="N58" s="642"/>
      <c r="O58" s="643">
        <f>O56+N57</f>
        <v>0</v>
      </c>
      <c r="P58" s="642"/>
      <c r="Q58" s="682">
        <f>Q56+P57</f>
        <v>0</v>
      </c>
      <c r="R58" s="593"/>
      <c r="W58" s="629"/>
      <c r="X58" s="310"/>
    </row>
    <row r="59" spans="1:31" x14ac:dyDescent="0.35">
      <c r="A59" s="547"/>
      <c r="B59" s="339"/>
      <c r="C59" s="339"/>
      <c r="D59" s="608"/>
      <c r="E59" s="608"/>
      <c r="F59" s="683"/>
      <c r="G59" s="684"/>
      <c r="H59" s="684"/>
      <c r="I59" s="684"/>
      <c r="J59" s="684"/>
      <c r="K59" s="684"/>
      <c r="L59" s="684"/>
      <c r="M59" s="684"/>
      <c r="N59" s="684"/>
      <c r="O59" s="684"/>
      <c r="P59" s="593"/>
      <c r="Q59" s="593"/>
      <c r="R59" s="593"/>
      <c r="W59" s="629"/>
    </row>
    <row r="60" spans="1:31" x14ac:dyDescent="0.35">
      <c r="A60" s="547"/>
      <c r="B60" s="101"/>
      <c r="C60" s="101"/>
      <c r="D60" s="685"/>
      <c r="E60" s="686"/>
      <c r="F60" s="687"/>
      <c r="G60" s="687"/>
      <c r="H60" s="687"/>
      <c r="I60" s="687"/>
      <c r="J60" s="687"/>
      <c r="K60" s="687"/>
      <c r="L60" s="687"/>
      <c r="M60" s="687"/>
      <c r="N60" s="687"/>
      <c r="O60" s="687"/>
      <c r="P60" s="593"/>
      <c r="Q60" s="593"/>
      <c r="R60" s="593"/>
      <c r="W60" s="629"/>
    </row>
    <row r="61" spans="1:31" x14ac:dyDescent="0.35">
      <c r="A61" s="268"/>
      <c r="B61" s="101"/>
      <c r="C61" s="101"/>
      <c r="D61" s="685"/>
      <c r="E61" s="685"/>
      <c r="F61" s="685"/>
      <c r="G61" s="685"/>
      <c r="H61" s="685"/>
      <c r="I61" s="685"/>
      <c r="J61" s="685"/>
      <c r="K61" s="685"/>
      <c r="L61" s="685"/>
      <c r="M61" s="685"/>
      <c r="N61" s="685"/>
      <c r="O61" s="685"/>
      <c r="P61" s="685"/>
      <c r="Q61" s="685"/>
      <c r="R61" s="685"/>
      <c r="W61" s="629"/>
    </row>
    <row r="62" spans="1:31" x14ac:dyDescent="0.35">
      <c r="A62" s="268"/>
      <c r="B62" s="101"/>
      <c r="C62" s="101"/>
      <c r="D62" s="685"/>
      <c r="E62" s="685"/>
      <c r="F62" s="685"/>
      <c r="G62" s="685"/>
      <c r="H62" s="685"/>
      <c r="I62" s="685"/>
      <c r="J62" s="685"/>
      <c r="K62" s="685"/>
      <c r="L62" s="685"/>
      <c r="M62" s="685"/>
      <c r="N62" s="685"/>
      <c r="O62" s="685"/>
      <c r="P62" s="685"/>
      <c r="Q62" s="685"/>
      <c r="R62" s="685"/>
      <c r="W62" s="629"/>
    </row>
    <row r="63" spans="1:31" x14ac:dyDescent="0.35">
      <c r="A63" s="268"/>
      <c r="B63" s="101"/>
      <c r="C63" s="101"/>
      <c r="D63" s="685"/>
      <c r="E63" s="685"/>
      <c r="F63" s="685"/>
      <c r="G63" s="685"/>
      <c r="H63" s="685"/>
      <c r="I63" s="685"/>
      <c r="J63" s="685"/>
      <c r="K63" s="685"/>
      <c r="L63" s="685"/>
      <c r="M63" s="685"/>
      <c r="N63" s="685"/>
      <c r="O63" s="685"/>
      <c r="P63" s="685"/>
      <c r="Q63" s="685"/>
      <c r="R63" s="685"/>
      <c r="W63" s="629"/>
    </row>
    <row r="64" spans="1:31" x14ac:dyDescent="0.35">
      <c r="A64" s="268"/>
      <c r="B64" s="101"/>
      <c r="C64" s="101"/>
      <c r="D64" s="685"/>
      <c r="E64" s="685"/>
      <c r="F64" s="685"/>
      <c r="G64" s="685"/>
      <c r="H64" s="685"/>
      <c r="I64" s="685"/>
      <c r="J64" s="685"/>
      <c r="K64" s="685"/>
      <c r="L64" s="685"/>
      <c r="M64" s="685"/>
      <c r="N64" s="685"/>
      <c r="O64" s="685"/>
      <c r="P64" s="685"/>
      <c r="Q64" s="685"/>
      <c r="R64" s="685"/>
      <c r="W64" s="629"/>
    </row>
    <row r="65" spans="2:23" x14ac:dyDescent="0.35">
      <c r="B65" s="101"/>
      <c r="C65" s="101"/>
      <c r="D65" s="685"/>
      <c r="E65" s="685"/>
      <c r="F65" s="685"/>
      <c r="G65" s="685"/>
      <c r="H65" s="685"/>
      <c r="I65" s="685"/>
      <c r="J65" s="685"/>
      <c r="K65" s="685"/>
      <c r="L65" s="685"/>
      <c r="M65" s="685"/>
      <c r="N65" s="685"/>
      <c r="O65" s="685"/>
      <c r="P65" s="688"/>
      <c r="Q65" s="688"/>
      <c r="R65" s="688"/>
      <c r="W65" s="629"/>
    </row>
    <row r="66" spans="2:23" x14ac:dyDescent="0.35">
      <c r="B66" s="101"/>
      <c r="C66" s="101"/>
      <c r="D66" s="688"/>
      <c r="E66" s="688"/>
      <c r="F66" s="688"/>
      <c r="G66" s="688"/>
      <c r="H66" s="688"/>
      <c r="I66" s="688"/>
      <c r="J66" s="688"/>
      <c r="K66" s="688"/>
      <c r="L66" s="688"/>
      <c r="M66" s="688"/>
      <c r="N66" s="688"/>
      <c r="O66" s="688"/>
      <c r="P66" s="688"/>
      <c r="Q66" s="688"/>
      <c r="R66" s="688"/>
      <c r="W66" s="629"/>
    </row>
    <row r="67" spans="2:23" x14ac:dyDescent="0.35">
      <c r="B67" s="101"/>
      <c r="C67" s="101"/>
      <c r="D67" s="688"/>
      <c r="E67" s="688"/>
      <c r="F67" s="688"/>
      <c r="G67" s="688"/>
      <c r="H67" s="688"/>
      <c r="I67" s="688"/>
      <c r="J67" s="688"/>
      <c r="K67" s="688"/>
      <c r="L67" s="688"/>
      <c r="M67" s="688"/>
      <c r="N67" s="688"/>
      <c r="O67" s="688"/>
      <c r="P67" s="688"/>
      <c r="Q67" s="688"/>
      <c r="R67" s="688"/>
      <c r="W67" s="629"/>
    </row>
    <row r="68" spans="2:23" x14ac:dyDescent="0.35">
      <c r="B68" s="101"/>
      <c r="C68" s="101"/>
      <c r="D68" s="688"/>
      <c r="E68" s="688"/>
      <c r="F68" s="688"/>
      <c r="G68" s="688"/>
      <c r="H68" s="688"/>
      <c r="I68" s="688"/>
      <c r="J68" s="688"/>
      <c r="K68" s="688"/>
      <c r="L68" s="688"/>
      <c r="M68" s="688"/>
      <c r="N68" s="688"/>
      <c r="O68" s="688"/>
      <c r="P68" s="688"/>
      <c r="Q68" s="688"/>
      <c r="R68" s="688"/>
      <c r="W68" s="629"/>
    </row>
    <row r="69" spans="2:23" x14ac:dyDescent="0.35">
      <c r="B69" s="101"/>
      <c r="C69" s="101"/>
      <c r="D69" s="688"/>
      <c r="E69" s="688"/>
      <c r="F69" s="688"/>
      <c r="G69" s="688"/>
      <c r="H69" s="688"/>
      <c r="I69" s="688"/>
      <c r="J69" s="688"/>
      <c r="K69" s="688"/>
      <c r="L69" s="688"/>
      <c r="M69" s="688"/>
      <c r="N69" s="688"/>
      <c r="O69" s="688"/>
      <c r="P69" s="688"/>
      <c r="Q69" s="688"/>
      <c r="R69" s="688"/>
      <c r="W69" s="629"/>
    </row>
    <row r="70" spans="2:23" x14ac:dyDescent="0.35">
      <c r="B70" s="101"/>
      <c r="C70" s="101"/>
      <c r="D70" s="688"/>
      <c r="E70" s="688"/>
      <c r="F70" s="688"/>
      <c r="G70" s="688"/>
      <c r="H70" s="688"/>
      <c r="I70" s="688"/>
      <c r="J70" s="688"/>
      <c r="K70" s="688"/>
      <c r="L70" s="688"/>
      <c r="M70" s="688"/>
      <c r="N70" s="688"/>
      <c r="O70" s="688"/>
      <c r="P70" s="688"/>
      <c r="Q70" s="688"/>
      <c r="R70" s="688"/>
      <c r="W70" s="629"/>
    </row>
    <row r="71" spans="2:23" x14ac:dyDescent="0.35">
      <c r="B71" s="101"/>
      <c r="C71" s="101"/>
      <c r="D71" s="688"/>
      <c r="E71" s="688"/>
      <c r="F71" s="688"/>
      <c r="G71" s="688"/>
      <c r="H71" s="688"/>
      <c r="I71" s="688"/>
      <c r="J71" s="688"/>
      <c r="K71" s="688"/>
      <c r="L71" s="688"/>
      <c r="M71" s="688"/>
      <c r="N71" s="688"/>
      <c r="O71" s="688"/>
      <c r="P71" s="688"/>
      <c r="Q71" s="688"/>
      <c r="R71" s="688"/>
      <c r="W71" s="629"/>
    </row>
    <row r="72" spans="2:23" x14ac:dyDescent="0.35">
      <c r="B72" s="101"/>
      <c r="C72" s="101"/>
      <c r="D72" s="688"/>
      <c r="E72" s="688"/>
      <c r="F72" s="688"/>
      <c r="G72" s="688"/>
      <c r="H72" s="688"/>
      <c r="I72" s="688"/>
      <c r="J72" s="688"/>
      <c r="K72" s="688"/>
      <c r="L72" s="688"/>
      <c r="M72" s="688"/>
      <c r="N72" s="688"/>
      <c r="O72" s="688"/>
      <c r="P72" s="688"/>
      <c r="Q72" s="688"/>
      <c r="R72" s="688"/>
      <c r="W72" s="629"/>
    </row>
    <row r="73" spans="2:23" x14ac:dyDescent="0.35">
      <c r="B73" s="101"/>
      <c r="C73" s="101"/>
      <c r="D73" s="688"/>
      <c r="E73" s="688"/>
      <c r="F73" s="688"/>
      <c r="G73" s="688"/>
      <c r="H73" s="688"/>
      <c r="I73" s="688"/>
      <c r="J73" s="688"/>
      <c r="K73" s="688"/>
      <c r="L73" s="688"/>
      <c r="M73" s="688"/>
      <c r="N73" s="688"/>
      <c r="O73" s="688"/>
      <c r="P73" s="688"/>
      <c r="Q73" s="688"/>
      <c r="R73" s="688"/>
      <c r="W73" s="629"/>
    </row>
    <row r="74" spans="2:23" x14ac:dyDescent="0.35">
      <c r="B74" s="101"/>
      <c r="C74" s="101"/>
      <c r="D74" s="688"/>
      <c r="E74" s="688"/>
      <c r="F74" s="688"/>
      <c r="G74" s="688"/>
      <c r="H74" s="688"/>
      <c r="I74" s="688"/>
      <c r="J74" s="688"/>
      <c r="K74" s="688"/>
      <c r="L74" s="688"/>
      <c r="M74" s="688"/>
      <c r="N74" s="688"/>
      <c r="O74" s="688"/>
      <c r="P74" s="688"/>
      <c r="Q74" s="688"/>
      <c r="R74" s="688"/>
      <c r="W74" s="629"/>
    </row>
    <row r="75" spans="2:23" x14ac:dyDescent="0.35">
      <c r="B75" s="101"/>
      <c r="C75" s="101"/>
      <c r="D75" s="688"/>
      <c r="E75" s="688"/>
      <c r="F75" s="688"/>
      <c r="G75" s="688"/>
      <c r="H75" s="688"/>
      <c r="I75" s="688"/>
      <c r="J75" s="688"/>
      <c r="K75" s="688"/>
      <c r="L75" s="688"/>
      <c r="M75" s="688"/>
      <c r="N75" s="688"/>
      <c r="O75" s="688"/>
      <c r="P75" s="688"/>
      <c r="Q75" s="688"/>
      <c r="R75" s="688"/>
      <c r="W75" s="629"/>
    </row>
    <row r="76" spans="2:23" x14ac:dyDescent="0.35">
      <c r="B76" s="101"/>
      <c r="C76" s="101"/>
      <c r="D76" s="688"/>
      <c r="E76" s="688"/>
      <c r="F76" s="688"/>
      <c r="G76" s="688"/>
      <c r="H76" s="688"/>
      <c r="I76" s="688"/>
      <c r="J76" s="688"/>
      <c r="K76" s="688"/>
      <c r="L76" s="688"/>
      <c r="M76" s="688"/>
      <c r="N76" s="688"/>
      <c r="O76" s="688"/>
      <c r="P76" s="688"/>
      <c r="Q76" s="688"/>
      <c r="R76" s="688"/>
      <c r="W76" s="629"/>
    </row>
    <row r="77" spans="2:23" x14ac:dyDescent="0.35">
      <c r="B77" s="101"/>
      <c r="C77" s="101"/>
      <c r="D77" s="688"/>
      <c r="E77" s="688"/>
      <c r="F77" s="688"/>
      <c r="G77" s="688"/>
      <c r="H77" s="688"/>
      <c r="I77" s="688"/>
      <c r="J77" s="688"/>
      <c r="K77" s="688"/>
      <c r="L77" s="688"/>
      <c r="M77" s="688"/>
      <c r="N77" s="688"/>
      <c r="O77" s="688"/>
      <c r="P77" s="688"/>
      <c r="Q77" s="688"/>
      <c r="R77" s="688"/>
    </row>
    <row r="78" spans="2:23" x14ac:dyDescent="0.35">
      <c r="B78" s="101"/>
      <c r="C78" s="101"/>
      <c r="D78" s="688"/>
      <c r="E78" s="688"/>
      <c r="F78" s="688"/>
      <c r="G78" s="688"/>
      <c r="H78" s="688"/>
      <c r="I78" s="688"/>
      <c r="J78" s="688"/>
      <c r="K78" s="688"/>
      <c r="L78" s="688"/>
      <c r="M78" s="688"/>
      <c r="N78" s="688"/>
      <c r="O78" s="688"/>
      <c r="P78" s="688"/>
      <c r="Q78" s="688"/>
      <c r="R78" s="688"/>
    </row>
    <row r="79" spans="2:23" x14ac:dyDescent="0.35">
      <c r="B79" s="101"/>
      <c r="C79" s="101"/>
      <c r="D79" s="688"/>
      <c r="E79" s="688"/>
      <c r="F79" s="688"/>
      <c r="G79" s="688"/>
      <c r="H79" s="688"/>
      <c r="I79" s="688"/>
      <c r="J79" s="688"/>
      <c r="K79" s="688"/>
      <c r="L79" s="688"/>
      <c r="M79" s="688"/>
      <c r="N79" s="688"/>
      <c r="O79" s="688"/>
      <c r="P79" s="688"/>
      <c r="Q79" s="688"/>
      <c r="R79" s="688"/>
    </row>
    <row r="80" spans="2:23" x14ac:dyDescent="0.35">
      <c r="B80" s="85"/>
      <c r="C80" s="85"/>
      <c r="D80" s="688"/>
      <c r="E80" s="688"/>
      <c r="F80" s="688"/>
      <c r="G80" s="688"/>
      <c r="H80" s="688"/>
      <c r="I80" s="688"/>
      <c r="J80" s="688"/>
      <c r="K80" s="688"/>
      <c r="L80" s="688"/>
      <c r="M80" s="688"/>
      <c r="N80" s="688"/>
      <c r="O80" s="688"/>
      <c r="P80" s="688"/>
      <c r="Q80" s="688"/>
      <c r="R80" s="688"/>
    </row>
    <row r="81" spans="2:18" x14ac:dyDescent="0.35">
      <c r="B81" s="85"/>
      <c r="C81" s="85"/>
      <c r="D81" s="688"/>
      <c r="E81" s="688"/>
      <c r="F81" s="688"/>
      <c r="G81" s="688"/>
      <c r="H81" s="688"/>
      <c r="I81" s="688"/>
      <c r="J81" s="688"/>
      <c r="K81" s="688"/>
      <c r="L81" s="688"/>
      <c r="M81" s="688"/>
      <c r="N81" s="688"/>
      <c r="O81" s="688"/>
      <c r="P81" s="688"/>
      <c r="Q81" s="688"/>
      <c r="R81" s="688"/>
    </row>
    <row r="82" spans="2:18" x14ac:dyDescent="0.35">
      <c r="B82" s="85"/>
      <c r="C82" s="85"/>
      <c r="D82" s="688"/>
      <c r="E82" s="688"/>
      <c r="F82" s="688"/>
      <c r="G82" s="688"/>
      <c r="H82" s="688"/>
      <c r="I82" s="688"/>
      <c r="J82" s="688"/>
      <c r="K82" s="688"/>
      <c r="L82" s="688"/>
      <c r="M82" s="688"/>
      <c r="N82" s="688"/>
      <c r="O82" s="688"/>
      <c r="P82" s="85"/>
      <c r="Q82" s="85"/>
      <c r="R82" s="85"/>
    </row>
    <row r="83" spans="2:18" x14ac:dyDescent="0.35">
      <c r="B83" s="85"/>
      <c r="C83" s="85"/>
      <c r="D83" s="85"/>
      <c r="E83" s="85"/>
      <c r="F83" s="85"/>
      <c r="G83" s="85"/>
      <c r="H83" s="85"/>
      <c r="I83" s="85"/>
      <c r="J83" s="85"/>
      <c r="K83" s="85"/>
      <c r="L83" s="85"/>
      <c r="M83" s="85"/>
      <c r="N83" s="85"/>
      <c r="O83" s="85"/>
      <c r="P83" s="85"/>
      <c r="Q83" s="85"/>
      <c r="R83" s="85"/>
    </row>
    <row r="84" spans="2:18" x14ac:dyDescent="0.35">
      <c r="B84" s="85"/>
      <c r="C84" s="85"/>
      <c r="D84" s="85"/>
      <c r="E84" s="85"/>
      <c r="F84" s="85"/>
      <c r="G84" s="85"/>
      <c r="H84" s="85"/>
      <c r="I84" s="85"/>
      <c r="J84" s="85"/>
      <c r="K84" s="85"/>
      <c r="L84" s="85"/>
      <c r="M84" s="85"/>
      <c r="N84" s="85"/>
      <c r="O84" s="85"/>
      <c r="P84" s="85"/>
      <c r="Q84" s="85"/>
      <c r="R84" s="85"/>
    </row>
    <row r="85" spans="2:18" x14ac:dyDescent="0.35">
      <c r="B85" s="85"/>
      <c r="C85" s="85"/>
      <c r="D85" s="85"/>
      <c r="E85" s="85"/>
      <c r="F85" s="85"/>
      <c r="G85" s="85"/>
      <c r="H85" s="85"/>
      <c r="I85" s="85"/>
      <c r="J85" s="85"/>
      <c r="K85" s="85"/>
      <c r="L85" s="85"/>
      <c r="M85" s="85"/>
      <c r="N85" s="85"/>
      <c r="O85" s="85"/>
      <c r="P85" s="85"/>
      <c r="Q85" s="85"/>
      <c r="R85" s="85"/>
    </row>
    <row r="86" spans="2:18" x14ac:dyDescent="0.35">
      <c r="B86" s="85"/>
      <c r="C86" s="85"/>
      <c r="D86" s="85"/>
      <c r="E86" s="85"/>
      <c r="F86" s="85"/>
      <c r="G86" s="85"/>
      <c r="H86" s="85"/>
      <c r="I86" s="85"/>
      <c r="J86" s="85"/>
      <c r="K86" s="85"/>
      <c r="L86" s="85"/>
      <c r="M86" s="85"/>
      <c r="N86" s="85"/>
      <c r="O86" s="85"/>
      <c r="P86" s="85"/>
      <c r="Q86" s="85"/>
      <c r="R86" s="85"/>
    </row>
    <row r="87" spans="2:18" x14ac:dyDescent="0.35">
      <c r="B87" s="85"/>
      <c r="C87" s="85"/>
      <c r="D87" s="85"/>
      <c r="E87" s="85"/>
      <c r="F87" s="85"/>
      <c r="G87" s="85"/>
      <c r="H87" s="85"/>
      <c r="I87" s="85"/>
      <c r="J87" s="85"/>
      <c r="K87" s="85"/>
      <c r="L87" s="85"/>
      <c r="M87" s="85"/>
      <c r="N87" s="85"/>
      <c r="O87" s="85"/>
      <c r="P87" s="85"/>
      <c r="Q87" s="85"/>
      <c r="R87" s="85"/>
    </row>
    <row r="88" spans="2:18" x14ac:dyDescent="0.35">
      <c r="B88" s="85"/>
      <c r="C88" s="85"/>
      <c r="D88" s="85"/>
      <c r="E88" s="85"/>
      <c r="F88" s="85"/>
      <c r="G88" s="85"/>
      <c r="H88" s="85"/>
      <c r="I88" s="85"/>
      <c r="J88" s="85"/>
      <c r="K88" s="85"/>
      <c r="L88" s="85"/>
      <c r="M88" s="85"/>
      <c r="N88" s="85"/>
      <c r="O88" s="85"/>
      <c r="P88" s="85"/>
      <c r="Q88" s="85"/>
      <c r="R88" s="85"/>
    </row>
    <row r="89" spans="2:18" x14ac:dyDescent="0.35">
      <c r="B89" s="85"/>
      <c r="C89" s="85"/>
      <c r="D89" s="85"/>
      <c r="E89" s="85"/>
      <c r="F89" s="85"/>
      <c r="G89" s="85"/>
      <c r="H89" s="85"/>
      <c r="I89" s="85"/>
      <c r="J89" s="85"/>
      <c r="K89" s="85"/>
      <c r="L89" s="85"/>
      <c r="M89" s="85"/>
      <c r="N89" s="85"/>
      <c r="O89" s="85"/>
      <c r="P89" s="85"/>
      <c r="Q89" s="85"/>
      <c r="R89" s="85"/>
    </row>
    <row r="90" spans="2:18" x14ac:dyDescent="0.35">
      <c r="B90" s="85"/>
      <c r="C90" s="85"/>
      <c r="D90" s="85"/>
      <c r="E90" s="85"/>
      <c r="F90" s="85"/>
      <c r="G90" s="85"/>
      <c r="H90" s="85"/>
      <c r="I90" s="85"/>
      <c r="J90" s="85"/>
      <c r="K90" s="85"/>
      <c r="L90" s="85"/>
      <c r="M90" s="85"/>
      <c r="N90" s="85"/>
      <c r="O90" s="85"/>
      <c r="P90" s="85"/>
      <c r="Q90" s="85"/>
      <c r="R90" s="85"/>
    </row>
    <row r="91" spans="2:18" x14ac:dyDescent="0.35">
      <c r="B91" s="85"/>
      <c r="C91" s="85"/>
      <c r="D91" s="85"/>
      <c r="E91" s="85"/>
      <c r="F91" s="85"/>
      <c r="G91" s="85"/>
      <c r="H91" s="85"/>
      <c r="I91" s="85"/>
      <c r="J91" s="85"/>
      <c r="K91" s="85"/>
      <c r="L91" s="85"/>
      <c r="M91" s="85"/>
      <c r="N91" s="85"/>
      <c r="O91" s="85"/>
      <c r="P91" s="85"/>
      <c r="Q91" s="85"/>
      <c r="R91" s="85"/>
    </row>
    <row r="92" spans="2:18" x14ac:dyDescent="0.35">
      <c r="B92" s="85"/>
      <c r="C92" s="85"/>
      <c r="D92" s="85"/>
      <c r="E92" s="85"/>
      <c r="F92" s="85"/>
      <c r="G92" s="85"/>
      <c r="H92" s="85"/>
      <c r="I92" s="85"/>
      <c r="J92" s="85"/>
      <c r="K92" s="85"/>
      <c r="L92" s="85"/>
      <c r="M92" s="85"/>
      <c r="N92" s="85"/>
      <c r="O92" s="85"/>
      <c r="P92" s="85"/>
      <c r="Q92" s="85"/>
      <c r="R92" s="85"/>
    </row>
    <row r="93" spans="2:18" x14ac:dyDescent="0.35">
      <c r="B93" s="85"/>
      <c r="C93" s="85"/>
      <c r="D93" s="85"/>
      <c r="E93" s="85"/>
      <c r="F93" s="85"/>
      <c r="G93" s="85"/>
      <c r="H93" s="85"/>
      <c r="I93" s="85"/>
      <c r="J93" s="85"/>
      <c r="K93" s="85"/>
      <c r="L93" s="85"/>
      <c r="M93" s="85"/>
      <c r="N93" s="85"/>
      <c r="O93" s="85"/>
      <c r="P93" s="85"/>
      <c r="Q93" s="85"/>
      <c r="R93" s="85"/>
    </row>
    <row r="94" spans="2:18" x14ac:dyDescent="0.35">
      <c r="B94" s="85"/>
      <c r="C94" s="85"/>
      <c r="D94" s="85"/>
      <c r="E94" s="85"/>
      <c r="F94" s="85"/>
      <c r="G94" s="85"/>
      <c r="H94" s="85"/>
      <c r="I94" s="85"/>
      <c r="J94" s="85"/>
      <c r="K94" s="85"/>
      <c r="L94" s="85"/>
      <c r="M94" s="85"/>
      <c r="N94" s="85"/>
      <c r="O94" s="85"/>
      <c r="P94" s="85"/>
      <c r="Q94" s="85"/>
      <c r="R94" s="85"/>
    </row>
    <row r="95" spans="2:18" x14ac:dyDescent="0.35">
      <c r="B95" s="85"/>
      <c r="C95" s="85"/>
      <c r="D95" s="85"/>
      <c r="E95" s="85"/>
      <c r="F95" s="85"/>
      <c r="G95" s="85"/>
      <c r="H95" s="85"/>
      <c r="I95" s="85"/>
      <c r="J95" s="85"/>
      <c r="K95" s="85"/>
      <c r="L95" s="85"/>
      <c r="M95" s="85"/>
      <c r="N95" s="85"/>
      <c r="O95" s="85"/>
      <c r="P95" s="85"/>
      <c r="Q95" s="85"/>
      <c r="R95" s="85"/>
    </row>
    <row r="96" spans="2:18" x14ac:dyDescent="0.35">
      <c r="B96" s="85"/>
      <c r="C96" s="85"/>
      <c r="D96" s="85"/>
      <c r="E96" s="85"/>
      <c r="F96" s="85"/>
      <c r="G96" s="85"/>
      <c r="H96" s="85"/>
      <c r="I96" s="85"/>
      <c r="J96" s="85"/>
      <c r="K96" s="85"/>
      <c r="L96" s="85"/>
      <c r="M96" s="85"/>
      <c r="N96" s="85"/>
      <c r="O96" s="85"/>
      <c r="P96" s="85"/>
      <c r="Q96" s="85"/>
      <c r="R96" s="85"/>
    </row>
    <row r="97" spans="2:18" x14ac:dyDescent="0.35">
      <c r="B97" s="85"/>
      <c r="C97" s="85"/>
      <c r="D97" s="85"/>
      <c r="E97" s="85"/>
      <c r="F97" s="85"/>
      <c r="G97" s="85"/>
      <c r="H97" s="85"/>
      <c r="I97" s="85"/>
      <c r="J97" s="85"/>
      <c r="K97" s="85"/>
      <c r="L97" s="85"/>
      <c r="M97" s="85"/>
      <c r="N97" s="85"/>
      <c r="O97" s="85"/>
      <c r="P97" s="85"/>
      <c r="Q97" s="85"/>
      <c r="R97" s="85"/>
    </row>
    <row r="98" spans="2:18" x14ac:dyDescent="0.35">
      <c r="B98" s="85"/>
      <c r="C98" s="85"/>
      <c r="D98" s="85"/>
      <c r="E98" s="85"/>
      <c r="F98" s="85"/>
      <c r="G98" s="85"/>
      <c r="H98" s="85"/>
      <c r="I98" s="85"/>
      <c r="J98" s="85"/>
      <c r="K98" s="85"/>
      <c r="L98" s="85"/>
      <c r="M98" s="85"/>
      <c r="N98" s="85"/>
      <c r="O98" s="85"/>
      <c r="P98" s="85"/>
      <c r="Q98" s="85"/>
      <c r="R98" s="85"/>
    </row>
    <row r="99" spans="2:18" x14ac:dyDescent="0.35">
      <c r="B99" s="85"/>
      <c r="C99" s="85"/>
      <c r="D99" s="85"/>
      <c r="E99" s="85"/>
      <c r="F99" s="85"/>
      <c r="G99" s="85"/>
      <c r="H99" s="85"/>
      <c r="I99" s="85"/>
      <c r="J99" s="85"/>
      <c r="K99" s="85"/>
      <c r="L99" s="85"/>
      <c r="M99" s="85"/>
      <c r="N99" s="85"/>
      <c r="O99" s="85"/>
      <c r="P99" s="85"/>
      <c r="Q99" s="85"/>
      <c r="R99" s="85"/>
    </row>
    <row r="100" spans="2:18" x14ac:dyDescent="0.35">
      <c r="B100" s="85"/>
      <c r="C100" s="85"/>
      <c r="D100" s="85"/>
      <c r="E100" s="85"/>
      <c r="F100" s="85"/>
      <c r="G100" s="85"/>
      <c r="H100" s="85"/>
      <c r="I100" s="85"/>
      <c r="J100" s="85"/>
      <c r="K100" s="85"/>
      <c r="L100" s="85"/>
      <c r="M100" s="85"/>
      <c r="N100" s="85"/>
      <c r="O100" s="85"/>
      <c r="P100" s="85"/>
      <c r="Q100" s="85"/>
      <c r="R100" s="85"/>
    </row>
    <row r="101" spans="2:18" x14ac:dyDescent="0.35">
      <c r="B101" s="85"/>
      <c r="C101" s="85"/>
      <c r="D101" s="85"/>
      <c r="E101" s="85"/>
      <c r="F101" s="85"/>
      <c r="G101" s="85"/>
      <c r="H101" s="85"/>
      <c r="I101" s="85"/>
      <c r="J101" s="85"/>
      <c r="K101" s="85"/>
      <c r="L101" s="85"/>
      <c r="M101" s="85"/>
      <c r="N101" s="85"/>
      <c r="O101" s="85"/>
      <c r="P101" s="85"/>
      <c r="Q101" s="85"/>
      <c r="R101" s="85"/>
    </row>
    <row r="102" spans="2:18" x14ac:dyDescent="0.35">
      <c r="B102" s="85"/>
      <c r="C102" s="85"/>
      <c r="D102" s="85"/>
      <c r="E102" s="85"/>
      <c r="F102" s="85"/>
      <c r="G102" s="85"/>
      <c r="H102" s="85"/>
      <c r="I102" s="85"/>
      <c r="J102" s="85"/>
      <c r="K102" s="85"/>
      <c r="L102" s="85"/>
      <c r="M102" s="85"/>
      <c r="N102" s="85"/>
      <c r="O102" s="85"/>
      <c r="P102" s="85"/>
      <c r="Q102" s="85"/>
      <c r="R102" s="85"/>
    </row>
    <row r="103" spans="2:18" x14ac:dyDescent="0.35">
      <c r="B103" s="85"/>
      <c r="C103" s="85"/>
      <c r="D103" s="85"/>
      <c r="E103" s="85"/>
      <c r="F103" s="85"/>
      <c r="G103" s="85"/>
      <c r="H103" s="85"/>
      <c r="I103" s="85"/>
      <c r="J103" s="85"/>
      <c r="K103" s="85"/>
      <c r="L103" s="85"/>
      <c r="M103" s="85"/>
      <c r="N103" s="85"/>
      <c r="O103" s="85"/>
      <c r="P103" s="85"/>
      <c r="Q103" s="85"/>
      <c r="R103" s="85"/>
    </row>
    <row r="104" spans="2:18" x14ac:dyDescent="0.35">
      <c r="B104" s="85"/>
      <c r="C104" s="85"/>
      <c r="D104" s="85"/>
      <c r="E104" s="85"/>
      <c r="F104" s="85"/>
      <c r="G104" s="85"/>
      <c r="H104" s="85"/>
      <c r="I104" s="85"/>
      <c r="J104" s="85"/>
      <c r="K104" s="85"/>
      <c r="L104" s="85"/>
      <c r="M104" s="85"/>
      <c r="N104" s="85"/>
      <c r="O104" s="85"/>
      <c r="P104" s="85"/>
      <c r="Q104" s="85"/>
      <c r="R104" s="85"/>
    </row>
    <row r="105" spans="2:18" x14ac:dyDescent="0.35">
      <c r="B105" s="85"/>
      <c r="C105" s="85"/>
      <c r="D105" s="85"/>
      <c r="E105" s="85"/>
      <c r="F105" s="85"/>
      <c r="G105" s="85"/>
      <c r="H105" s="85"/>
      <c r="I105" s="85"/>
      <c r="J105" s="85"/>
      <c r="K105" s="85"/>
      <c r="L105" s="85"/>
      <c r="M105" s="85"/>
      <c r="N105" s="85"/>
      <c r="O105" s="85"/>
      <c r="P105" s="85"/>
      <c r="Q105" s="85"/>
      <c r="R105" s="85"/>
    </row>
    <row r="106" spans="2:18" x14ac:dyDescent="0.35">
      <c r="B106" s="85"/>
      <c r="C106" s="85"/>
      <c r="D106" s="85"/>
      <c r="E106" s="85"/>
      <c r="F106" s="85"/>
      <c r="G106" s="85"/>
      <c r="H106" s="85"/>
      <c r="I106" s="85"/>
      <c r="J106" s="85"/>
      <c r="K106" s="85"/>
      <c r="L106" s="85"/>
      <c r="M106" s="85"/>
      <c r="N106" s="85"/>
      <c r="O106" s="85"/>
    </row>
  </sheetData>
  <sheetProtection algorithmName="SHA-512" hashValue="AVJsodi5HdBdAg6/y4lZYnaENA3p/8rRobQZGOhXYgg1m5U7h5lvVVJHvqrUSvVSxcGM4LbAAiQF1rldIoF5yA==" saltValue="pDFZUnReCxS5GE2q/+m7Wg==" spinCount="100000" sheet="1" selectLockedCells="1"/>
  <mergeCells count="3">
    <mergeCell ref="D4:E5"/>
    <mergeCell ref="K4:M4"/>
    <mergeCell ref="O4:Q4"/>
  </mergeCells>
  <printOptions horizontalCentered="1" verticalCentered="1"/>
  <pageMargins left="0.39370078740157483" right="0.39370078740157483" top="0.19685039370078741" bottom="0.19685039370078741" header="0" footer="0"/>
  <pageSetup paperSize="9" scale="7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7</vt:i4>
      </vt:variant>
    </vt:vector>
  </HeadingPairs>
  <TitlesOfParts>
    <vt:vector size="16" baseType="lpstr">
      <vt:lpstr>Deckblatt</vt:lpstr>
      <vt:lpstr>Einführung</vt:lpstr>
      <vt:lpstr>BEK 0</vt:lpstr>
      <vt:lpstr>BEK 1</vt:lpstr>
      <vt:lpstr>BEK 2</vt:lpstr>
      <vt:lpstr>BEK 3</vt:lpstr>
      <vt:lpstr>BEK 4</vt:lpstr>
      <vt:lpstr>Anlage 1</vt:lpstr>
      <vt:lpstr>Anlage 2</vt:lpstr>
      <vt:lpstr>'Anlage 1'!Druckbereich</vt:lpstr>
      <vt:lpstr>'Anlage 2'!Druckbereich</vt:lpstr>
      <vt:lpstr>'BEK 1'!Druckbereich</vt:lpstr>
      <vt:lpstr>'BEK 2'!Druckbereich</vt:lpstr>
      <vt:lpstr>'BEK 3'!Druckbereich</vt:lpstr>
      <vt:lpstr>'BEK 4'!Druckbereich</vt:lpstr>
      <vt:lpstr>Deckblatt!Druckbereich</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Betriebsentwicklungskonzept</dc:title>
  <dc:subject>Niederlassungsbeihilfe Junglandwirtinnen und Junglandwirte</dc:subject>
  <dc:creator/>
  <cp:lastModifiedBy/>
  <dcterms:created xsi:type="dcterms:W3CDTF">2015-06-05T18:19:34Z</dcterms:created>
  <dcterms:modified xsi:type="dcterms:W3CDTF">2024-03-01T06:34:55Z</dcterms:modified>
  <cp:category>Förderung</cp:category>
  <cp:contentStatus/>
</cp:coreProperties>
</file>